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86" windowWidth="19065" windowHeight="10935" tabRatio="938" firstSheet="6" activeTab="13"/>
  </bookViews>
  <sheets>
    <sheet name="Indice" sheetId="1" r:id="rId1"/>
    <sheet name="An01 Badando Famiglie" sheetId="2" r:id="rId2"/>
    <sheet name="An02 Badando Assistenti" sheetId="3" r:id="rId3"/>
    <sheet name="An03 Badando Sempre" sheetId="4" r:id="rId4"/>
    <sheet name="An04 Dimissioni protette" sheetId="5" r:id="rId5"/>
    <sheet name="An05 Assistenza Domiciliare" sheetId="6" r:id="rId6"/>
    <sheet name="An06 Fornitura pasti " sheetId="7" r:id="rId7"/>
    <sheet name="An07 Trasporto" sheetId="8" r:id="rId8"/>
    <sheet name="An08 Lavanderia" sheetId="9" r:id="rId9"/>
    <sheet name="An09 Telesoccorso" sheetId="10" r:id="rId10"/>
    <sheet name="An10 Pulizia alloggi" sheetId="11" r:id="rId11"/>
    <sheet name="An11 Centri Diurni " sheetId="12" r:id="rId12"/>
    <sheet name="An12 Alloggi Protetti" sheetId="13" r:id="rId13"/>
    <sheet name="An13 Casa Protetta" sheetId="14" r:id="rId14"/>
    <sheet name="An14 Contributi economici" sheetId="15" r:id="rId15"/>
    <sheet name="An15 Rette residenziali" sheetId="16" r:id="rId16"/>
    <sheet name="An16 Amministrazione sostegno" sheetId="17" r:id="rId17"/>
  </sheets>
  <definedNames>
    <definedName name="_xlnm._FilterDatabase" localSheetId="1" hidden="1">'An01 Badando Famiglie'!$Q$130:$Q$193</definedName>
    <definedName name="_xlnm.Print_Area" localSheetId="3">'An03 Badando Sempre'!$C$1:$Q$89</definedName>
    <definedName name="_xlnm.Print_Area" localSheetId="14">'An14 Contributi economici'!$C$1:$P$63</definedName>
  </definedNames>
  <calcPr fullCalcOnLoad="1"/>
</workbook>
</file>

<file path=xl/sharedStrings.xml><?xml version="1.0" encoding="utf-8"?>
<sst xmlns="http://schemas.openxmlformats.org/spreadsheetml/2006/main" count="9004" uniqueCount="240">
  <si>
    <t xml:space="preserve">Monte San Pietro </t>
  </si>
  <si>
    <t>Dimissioni  Protette</t>
  </si>
  <si>
    <t>Contributi - INPDAP HCP  SAD</t>
  </si>
  <si>
    <t>Jugoslavia</t>
  </si>
  <si>
    <t>PA Casalecchio</t>
  </si>
  <si>
    <t>La Rupe</t>
  </si>
  <si>
    <t>PA Castello di S.</t>
  </si>
  <si>
    <t xml:space="preserve">Telesoccorso </t>
  </si>
  <si>
    <t>Coopas</t>
  </si>
  <si>
    <t>Libertas</t>
  </si>
  <si>
    <t>Servizio Intervento</t>
  </si>
  <si>
    <t>Costo</t>
  </si>
  <si>
    <t>Aldebaran</t>
  </si>
  <si>
    <t>Pasti</t>
  </si>
  <si>
    <t>CIR</t>
  </si>
  <si>
    <t>Melamangio</t>
  </si>
  <si>
    <t>Elior</t>
  </si>
  <si>
    <t>CAMST</t>
  </si>
  <si>
    <t>Provenienza nucleo familiare</t>
  </si>
  <si>
    <t>Residenza per anziani/e non autosufficienti di grado medio ed elevato, valutati dall'Unità di Valutazione Geriatrica Territoriale (UVGT) e inseriti nell'apposita graduatoria distrettuale. Accoglie fino a un massimo di settanta ospiti.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ciascun/a ospite.</t>
  </si>
  <si>
    <t>Portogallo</t>
  </si>
  <si>
    <t>Fornitore</t>
  </si>
  <si>
    <t>Contributi - INPDAP struttura protetta</t>
  </si>
  <si>
    <t>Contributi - INPDAP badante</t>
  </si>
  <si>
    <t>Contributi - INPDAP SAD</t>
  </si>
  <si>
    <t>Contributi - INPDAP pasti</t>
  </si>
  <si>
    <t>Contributi - INPDAP tempo libero</t>
  </si>
  <si>
    <t xml:space="preserve">Fornitore </t>
  </si>
  <si>
    <t>Contributi economici destinati ad anziani/e residenti in struttura in situazione di disagio economico e in assenza di familiari con capacità contributiva.</t>
  </si>
  <si>
    <t>Il Centro Diurno è un Servizio socio-sanitario di accoglienza diurna per persone anziane con diverso grado di non autosufficienza. Le richieste di inserimento sono valutate dall'Unità di Valutazione Geriatrica Territoriale (UVGT) che gestisce anche la graduatoria distrettuale.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ciascun/a ospite. La capacità ricettiva dei Centri Diurni va da un minimo di venti ad un massimo di venticinque ospiti. L'apertura giornaliera copre un arco temporale che va dalle 8.00 alle 18.00. Il Centro Socioricreativo è un Servizio che aggrega anziani autosufficenti o lievemente non autosufficenti organizzando attività ludico ricreative. Le attività si svolgono presso alcuni spazi polivalenti messi a disposizione dai Comuni con cadenza variabile, indicativamente dalle 9.00 alle 12.00 o, in alcuni casi, in orari pomeridiani dalle 14.00 alle 18.00.</t>
  </si>
  <si>
    <t>Centri Socioricreativi - Sereno</t>
  </si>
  <si>
    <t>Centri Diurni - Fantoni</t>
  </si>
  <si>
    <t>CASA PROTETTA DI CRESPELLANO</t>
  </si>
  <si>
    <t>ALLOGGI PROTETTI</t>
  </si>
  <si>
    <t>Centri Diurni - Pedrini</t>
  </si>
  <si>
    <t>Centri Diurni - Villa Magri</t>
  </si>
  <si>
    <t>TOTALE CENTRO DIURNO Centri Diurni - Villa Magri</t>
  </si>
  <si>
    <t>Centri Diurni - Ca' Mazzetti</t>
  </si>
  <si>
    <t>Centri Diurni - Il Borgo</t>
  </si>
  <si>
    <t>Centri Diurni - Biagini</t>
  </si>
  <si>
    <t>Casa Protetta</t>
  </si>
  <si>
    <t xml:space="preserve">Contributo - Sostegno al reddito </t>
  </si>
  <si>
    <t>Contributo - Integrazione rette</t>
  </si>
  <si>
    <t>Rette - Integrazione</t>
  </si>
  <si>
    <t>Nome</t>
  </si>
  <si>
    <t>Codice Fiscale</t>
  </si>
  <si>
    <t>CENTRI DIURNI E SOCIORICREATIVI</t>
  </si>
  <si>
    <t>Germania</t>
  </si>
  <si>
    <t>Ucraina</t>
  </si>
  <si>
    <t xml:space="preserve">TOTALE MONTEVEGLIO </t>
  </si>
  <si>
    <t xml:space="preserve">MONTE SAN PIETRO </t>
  </si>
  <si>
    <t xml:space="preserve">TOTALE MONTE SAN PIETRO </t>
  </si>
  <si>
    <t xml:space="preserve">TOTALE SASSO MARCONI </t>
  </si>
  <si>
    <t>Agenzia oasi lavoro</t>
  </si>
  <si>
    <t>Italia</t>
  </si>
  <si>
    <t>Marocco</t>
  </si>
  <si>
    <t>Polonia</t>
  </si>
  <si>
    <t>L'Assistenza Domiciliare (SAD) è un Servizio rivolto a persone con limiti di autosufficienza che ha l'obiettivo di promuovere o mantenere condizioni di vita indipendente presso il domicilio. Il Servizio garantisce assistenza temporanea o prolungata per favorire il recupero e/o il mantenimento delle capacità residue attraverso l'assistenza di personale qualificato per l'igiene della persona, per la cura dell'alloggio, l'integrazione sociale, la gestione del menage quotidiano. L'Assistenza Domiciliare Integrata (ADI) è un Servizio rivolto a persone certificate non autosufficienti secondo le direttive regionali dall'Unità di Valutazione Geriatrica Territoriale (UVGT). Il Servizio viene svolto in forma integrata con figure sanitarie.</t>
  </si>
  <si>
    <t>Contributi - INPDAP HCP SAD</t>
  </si>
  <si>
    <t>India</t>
  </si>
  <si>
    <t xml:space="preserve">BADANDO SEMPRE </t>
  </si>
  <si>
    <t>Anno di nascita</t>
  </si>
  <si>
    <t>Utenti</t>
  </si>
  <si>
    <t>Stranieri</t>
  </si>
  <si>
    <t>Periodo</t>
  </si>
  <si>
    <t>Arabia Saudita</t>
  </si>
  <si>
    <t>40070133/4</t>
  </si>
  <si>
    <t>SAD</t>
  </si>
  <si>
    <t>ADI</t>
  </si>
  <si>
    <t>Italiani</t>
  </si>
  <si>
    <t>TOTALE MONTEVEGLIO</t>
  </si>
  <si>
    <t xml:space="preserve">ASSISTENZA DOMICILIARE E ASSISTENZA DOMICILIARE INTEGRATA                               </t>
  </si>
  <si>
    <t xml:space="preserve">FORNITURA PASTI                                                                                     </t>
  </si>
  <si>
    <t xml:space="preserve">LAVANDERIA                                                                                                                                       </t>
  </si>
  <si>
    <t>Il Servizio garantisce lavaggio e stiratura di biancheria e abiti a persone con limiti di autosufficienza per le quali l'Assistente Sociale valuta importante supportare la domiciliarità. Il Servizio è accessorio a quello di Assistenza Domiciliare (SAD).</t>
  </si>
  <si>
    <t>Il Servizio garantisce quotidianamente la consegna di pasti a domicilio a persone con limiti di autosufficienza per le quali l'Assistente Sociale valuta importante supportare la domiciliarità. I pasti vengono forniti di norma dal lunedì al sabato e in alcuni Comuni anche la domenica e i giorni festivi. Il Servizio è accessorio a quello di Assistenza Domiciliare (SAD).</t>
  </si>
  <si>
    <t>CONTRIBUTI ECONOMICI</t>
  </si>
  <si>
    <t xml:space="preserve">RETTE RESIDENZIALI  </t>
  </si>
  <si>
    <t>Le dimissioni protette sono un Servizio socio-assistenziale integrato di rapida presa in carico domiciliare. Hanno lo scopo di garantire continuità nelle cure a seguito di eventi che modificano la situazione assistenziale e che richiedono un supporto per la ridefinizione del setting domiciliare in rapporto alle attività quotidiane di cura.</t>
  </si>
  <si>
    <t>Contributi - INPDAP HCP badante</t>
  </si>
  <si>
    <t>Contributi - INPDAP HCP  badante</t>
  </si>
  <si>
    <t>TOTALE SAVIGNO</t>
  </si>
  <si>
    <t>TOTALE ZOLA PREDOSA</t>
  </si>
  <si>
    <t>Fornitura pasti</t>
  </si>
  <si>
    <t>Trasporto</t>
  </si>
  <si>
    <t>Lavanderia</t>
  </si>
  <si>
    <t>Telesoccorso</t>
  </si>
  <si>
    <t>Contributi economici</t>
  </si>
  <si>
    <t>Dimissioni protette</t>
  </si>
  <si>
    <t>Casa Protetta di Crespellano</t>
  </si>
  <si>
    <t>AREA ANZIANI</t>
  </si>
  <si>
    <t>TOTALE DISTRETTO</t>
  </si>
  <si>
    <t>40070121 - 40070125</t>
  </si>
  <si>
    <t>Il Pellicano</t>
  </si>
  <si>
    <t>Villa Fiorita</t>
  </si>
  <si>
    <t xml:space="preserve">TELESOCCORSO  </t>
  </si>
  <si>
    <t>Badando Diurno</t>
  </si>
  <si>
    <t>Casabase</t>
  </si>
  <si>
    <t>Agenzia Umana</t>
  </si>
  <si>
    <t>Agenzia Oasi Lavaoro</t>
  </si>
  <si>
    <t>Agenzia Openjob</t>
  </si>
  <si>
    <t>A genzia Gigroup</t>
  </si>
  <si>
    <t>Agenzia Gigroup</t>
  </si>
  <si>
    <t>Agenzia Oasi Lavoro</t>
  </si>
  <si>
    <t>Agnenzia Gigroup</t>
  </si>
  <si>
    <t>Agenzia Obiettivo Lavoro</t>
  </si>
  <si>
    <t>TOTALE CENTRO DIURNO CA' MAZZETTI</t>
  </si>
  <si>
    <t>TOTALE CENTRO DIURNO PEDRINI</t>
  </si>
  <si>
    <t>TOTALE CENTRO DIURNO BIAGINI</t>
  </si>
  <si>
    <t>TOTALE CENTRO DIURNO RIALE</t>
  </si>
  <si>
    <t>Erogazione di contributi in denaro destinati a fasce deboli di popolazione per problematiche sociali di varia natura (integrazione pagamento affitto e utenze da cui sono escluse le spese per i funerali di persone indigenti e i buoni spesa) e a sostegno dei costi di Strutture (Casa di Riposo, Casa Famiglia Casa Protetta).</t>
  </si>
  <si>
    <t>Villa Teresa Monteveglio</t>
  </si>
  <si>
    <t>Villa Teresa Sasso Marconi</t>
  </si>
  <si>
    <t>San Biagio - CADIAI</t>
  </si>
  <si>
    <t>ASP Giovanni XXIII</t>
  </si>
  <si>
    <t>Villa dei Ciliegi</t>
  </si>
  <si>
    <t>Villa dei Ciliegi/Villa Teresa</t>
  </si>
  <si>
    <t>Casa Protetta Crespellano</t>
  </si>
  <si>
    <t>An01</t>
  </si>
  <si>
    <t>Villa Fiore</t>
  </si>
  <si>
    <t>18/06/203</t>
  </si>
  <si>
    <t>Badando - Diurno</t>
  </si>
  <si>
    <t>Numero ore</t>
  </si>
  <si>
    <t>Numero prestazioni</t>
  </si>
  <si>
    <t xml:space="preserve">Anno </t>
  </si>
  <si>
    <t xml:space="preserve">Comune </t>
  </si>
  <si>
    <t>Bazzano</t>
  </si>
  <si>
    <t>Casalecchio di Reno</t>
  </si>
  <si>
    <t>Castello di Serravalle</t>
  </si>
  <si>
    <t>Crespellano</t>
  </si>
  <si>
    <t>Monte San Pietro</t>
  </si>
  <si>
    <t>Monteveglio</t>
  </si>
  <si>
    <t>Savigno</t>
  </si>
  <si>
    <t>Trasporti</t>
  </si>
  <si>
    <t>L'amministrazione di sostegno è un importante strumento di gestione delle problematiche di persone anziane non autosufficienti o disabili. Consiste nell'individuazione di un referente, spesso un/a professionista, in grado di attivare e seguire i progetti assistenziali per conto della persona di cui è amministratore. Può svolgere funzioni di gestione del patrimonio e collaborare con il Servizio Sociale nella definizione e realizzazione del progetto di aiuto.</t>
  </si>
  <si>
    <t>Sasso Marconi</t>
  </si>
  <si>
    <t xml:space="preserve">Servizio di trasporto per visite mediche specialistiche o altre necessità similari. Il Servizio è rivolto a persone anziane che non necessitano di mezzo sanitario ma che hanno difficoltà a organizzarsi attraverso le proprie reti familiari. Il Servizio viene svolto in convenzione con le Associazioni di volontariato presenti su ciascun territorio comunale. </t>
  </si>
  <si>
    <t>Badando Sempre INPDAP</t>
  </si>
  <si>
    <t xml:space="preserve">Cognome                         </t>
  </si>
  <si>
    <t>Assistenza Domiciliare e Assistenza Domicliare Integrata</t>
  </si>
  <si>
    <t>Pulizia alloggi</t>
  </si>
  <si>
    <t>Alloggi Protetti</t>
  </si>
  <si>
    <t>Rette residenziali</t>
  </si>
  <si>
    <t>BAZZANO</t>
  </si>
  <si>
    <t>CASALECCHIO DI RENO</t>
  </si>
  <si>
    <t>CASTELLO DI SERRAVALLE</t>
  </si>
  <si>
    <t>CRESPELLANO</t>
  </si>
  <si>
    <t>MONTE SAN PIETRO</t>
  </si>
  <si>
    <t>MONTEVEGLIO</t>
  </si>
  <si>
    <t>SASSO MARCONI</t>
  </si>
  <si>
    <t>SAVIGNO</t>
  </si>
  <si>
    <t>ZOLA PREDOSA</t>
  </si>
  <si>
    <t>Zola Predosa</t>
  </si>
  <si>
    <t>DIMISSIONI PROTETTE</t>
  </si>
  <si>
    <t xml:space="preserve"> </t>
  </si>
  <si>
    <t xml:space="preserve">  </t>
  </si>
  <si>
    <t>M</t>
  </si>
  <si>
    <t>F</t>
  </si>
  <si>
    <t>TOTALE BAZZANO</t>
  </si>
  <si>
    <t>TOTALE CASALECCHIO DI RENO</t>
  </si>
  <si>
    <t>TOTALE CASTELLO DI SERRAVALLE</t>
  </si>
  <si>
    <t>TOTALE CRESPELLANO</t>
  </si>
  <si>
    <t>TOTALE MONTE SAN PIETRO</t>
  </si>
  <si>
    <t>TOTALE SASSO MARCONI</t>
  </si>
  <si>
    <t>An02</t>
  </si>
  <si>
    <t>An03</t>
  </si>
  <si>
    <t>An04</t>
  </si>
  <si>
    <t>An05</t>
  </si>
  <si>
    <t>An06</t>
  </si>
  <si>
    <t>An07</t>
  </si>
  <si>
    <t>An08</t>
  </si>
  <si>
    <t>An09</t>
  </si>
  <si>
    <t>An10</t>
  </si>
  <si>
    <t>An11</t>
  </si>
  <si>
    <t>An12</t>
  </si>
  <si>
    <t>An13</t>
  </si>
  <si>
    <t>An14</t>
  </si>
  <si>
    <t>An15</t>
  </si>
  <si>
    <t>An16</t>
  </si>
  <si>
    <t xml:space="preserve">Badando Famiglie </t>
  </si>
  <si>
    <t>Badando Assistenti</t>
  </si>
  <si>
    <t>Badando - Corso</t>
  </si>
  <si>
    <t>Romania</t>
  </si>
  <si>
    <t>Filippine</t>
  </si>
  <si>
    <t>Moldavia</t>
  </si>
  <si>
    <t>Bulgaria</t>
  </si>
  <si>
    <t>Perù</t>
  </si>
  <si>
    <t xml:space="preserve">Moldavia </t>
  </si>
  <si>
    <t>Kenya</t>
  </si>
  <si>
    <t>Capo Verde</t>
  </si>
  <si>
    <t>Congo</t>
  </si>
  <si>
    <t>Zambia</t>
  </si>
  <si>
    <t>Senegal</t>
  </si>
  <si>
    <t>Nigeria</t>
  </si>
  <si>
    <t>TOTALE MONTESANPIETRO</t>
  </si>
  <si>
    <t>Colombia</t>
  </si>
  <si>
    <t>Tunisia</t>
  </si>
  <si>
    <t xml:space="preserve">Zola Predosa </t>
  </si>
  <si>
    <t>FUORI DISTRETTO</t>
  </si>
  <si>
    <t>Anzola dell'Emilia</t>
  </si>
  <si>
    <t>Bologna</t>
  </si>
  <si>
    <t>Calderara di Reno</t>
  </si>
  <si>
    <t>Castelfranco Emilia</t>
  </si>
  <si>
    <t>Gaggio Montano</t>
  </si>
  <si>
    <t>Monzuno</t>
  </si>
  <si>
    <t>San Benedetto Val di Sambro</t>
  </si>
  <si>
    <t>Vignola</t>
  </si>
  <si>
    <t>TOTALE FUORI DISTRETTO</t>
  </si>
  <si>
    <t>TOTALE PROGETTI SOVRACOMUNALI</t>
  </si>
  <si>
    <t>BADANDO FAMIGLIE</t>
  </si>
  <si>
    <t>Repubblica Dominicana</t>
  </si>
  <si>
    <t>BADANDO ASSISTENTI</t>
  </si>
  <si>
    <t xml:space="preserve">TRASPORTO                                                                     </t>
  </si>
  <si>
    <t>Centri Diurni e Socioricreativi</t>
  </si>
  <si>
    <t>Cuba</t>
  </si>
  <si>
    <t xml:space="preserve">PULIZIA ALLOGGI                                                                                             </t>
  </si>
  <si>
    <t>Provenienza</t>
  </si>
  <si>
    <t>TOTALE CENTRI DEL DISTRETTO</t>
  </si>
  <si>
    <t>Amministrazione di sostegno</t>
  </si>
  <si>
    <t>AMMINISTRAZIONE DI SOSTEGNO</t>
  </si>
  <si>
    <t xml:space="preserve">Bazzano </t>
  </si>
  <si>
    <t>Servizio di teleassistenza fornito attraverso le Associazioni di Pubblica Assistenza presenti sul territorio. Il Servizio assicura il monitoraggio delle situazioni problematiche e l'attivazione di interventi di assistenza, sia attraverso il ricorso alle reti formali che a quelle familiari.</t>
  </si>
  <si>
    <t>Badando Sempre consiste nell'erogazione di contributi economici a sostegno dell'assistenza familiare. Gli interventi sono rivolti a dipendenti pubblici e pensionati/e INPDAP, loro coniugi, conviventi e familiari di primo grado, non autosufficienti, residenti nel Distretto di Casalecchio di Reno.</t>
  </si>
  <si>
    <t>Badando è un progetto che cerca di conciliare i bisogni di assistenza delle famiglie e la necessità delle/dei badanti di garanzia e tutela del proprio lavoro. Le sue azioni principali sono la formazione e l'aggiornamento delle/dei badanti, la gestione di una lista distrettuale di badanti qualificate/i, l'accompagnamento delle/dei badanti e delle famiglie nella regolarizzazione lavorativa, il tutoraggio e la supervisione del  lavoro delle/dei badanti, la gestione di uno sportello di ascolto per badanti.</t>
  </si>
  <si>
    <t>Eritrea</t>
  </si>
  <si>
    <t>Albania</t>
  </si>
  <si>
    <t xml:space="preserve">Gli Alloggi Protetti sono strutture residenziali riservate a persone anziane o a persone con disabilità media. Sono stati pensati, progettati e realizzati al fine di prevenire ricoveri in strutture residenziali e per offrire una possibilità di vita autonoma in un ambiente privo di barriere, sicuro, controllato e confortevole. L'accesso agli Alloggi Protetti viene valutato dall'Assistente Sociale. Sul territorio distrettuale gli Alloggi Protetti sono presenti solo a Casalecchio di Reno. </t>
  </si>
  <si>
    <t>Il Servizio garantisce la pulizia degli alloggi a persone con limiti di autosufficienza per le quali l'Assistente Sociale valuta importante supportare la domiciliarità. Il Servizio è accessorio a quello di Assistenza Domiciliare (SAD). Il Servizio di pulizia è stato affidato a una Cooperativa che impiega personale svantaggiato (di tipo B) in un'ottica di promozione della solidarietà.</t>
  </si>
  <si>
    <t>Un Angelo per amico</t>
  </si>
  <si>
    <t>Villa Anna Maria</t>
  </si>
  <si>
    <t>Villa Olga</t>
  </si>
  <si>
    <t>Cadiai/ Pellicano</t>
  </si>
  <si>
    <t>Badando - Sportello</t>
  </si>
  <si>
    <t>Badando - 24h</t>
  </si>
  <si>
    <t>Contributi - INPDAP HCP trasporto</t>
  </si>
  <si>
    <t>Contributi - INPDAP trasporto</t>
  </si>
  <si>
    <t>Contributi - INPDAP Centro Diurno</t>
  </si>
  <si>
    <t>Contributi - INPDAP HCP  Centro Diurno</t>
  </si>
  <si>
    <t xml:space="preserve">Contributi - INPDAP Centro Diurno </t>
  </si>
  <si>
    <t>Contributi - INPDAP HCP Centro Diurno</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</si>
</sst>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00"/>
    <numFmt numFmtId="171" formatCode="[$-410]dddd\ d\ mmmm\ yyyy"/>
    <numFmt numFmtId="172" formatCode="\€* #,##0.00"/>
    <numFmt numFmtId="173" formatCode="[$€-2]\ #,##0.00"/>
    <numFmt numFmtId="174" formatCode="#,##0.00_ ;\-#,##0.00\ "/>
    <numFmt numFmtId="175" formatCode="mmm\-yyyy"/>
    <numFmt numFmtId="176" formatCode="_-* #,##0.00_-;\-* #,##0.00_-;_-* &quot;-&quot;_-;_-@_-"/>
    <numFmt numFmtId="177" formatCode="_-* #,##0_-;\-* #,##0_-;_-* &quot;-&quot;??_-;_-@_-"/>
    <numFmt numFmtId="178" formatCode="_-* #,##0.0_-;\-* #,##0.0_-;_-* &quot;-&quot;_-;_-@_-"/>
    <numFmt numFmtId="179" formatCode="_(* #,##0_);_(* \(#,##0\);_(* &quot;-&quot;_);_(@_)"/>
    <numFmt numFmtId="180" formatCode="\ #,##0.00;\-\ #,##0.00"/>
    <numFmt numFmtId="181" formatCode="_-[$€-2]\ * #,##0.00_-;\-[$€-2]\ * #,##0.00_-;_-[$€-2]\ * &quot;-&quot;??_-"/>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quot;\ #,##0"/>
    <numFmt numFmtId="187" formatCode="_-&quot;L.&quot;\ * #,##0.00_-;\-&quot;L.&quot;\ * #,##0.00_-;_-&quot;L.&quot;\ * &quot;-&quot;??_-;_-@_-"/>
    <numFmt numFmtId="188" formatCode="_-&quot;L.&quot;\ * #,##0_-;\-&quot;L.&quot;\ * #,##0_-;_-&quot;L.&quot;\ * &quot;-&quot;_-;_-@_-"/>
    <numFmt numFmtId="189" formatCode="#,##0_ ;\-#,##0\ "/>
    <numFmt numFmtId="190" formatCode="#,##0.0"/>
    <numFmt numFmtId="191" formatCode="_-[$€]\ * #,##0.00_-;\-[$€]\ * #,##0.00_-;_-[$€]\ * &quot;-&quot;??_-;_-@_-"/>
    <numFmt numFmtId="192" formatCode="_-&quot;€ &quot;* #,##0.00_-;&quot;-€ &quot;* #,##0.00_-;_-&quot;€ &quot;* \-??_-;_-@_-"/>
  </numFmts>
  <fonts count="71">
    <font>
      <sz val="10"/>
      <name val="Arial"/>
      <family val="0"/>
    </font>
    <font>
      <u val="single"/>
      <sz val="10"/>
      <color indexed="39"/>
      <name val="Arial"/>
      <family val="0"/>
    </font>
    <font>
      <u val="single"/>
      <sz val="10"/>
      <color indexed="20"/>
      <name val="Arial"/>
      <family val="0"/>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Helv"/>
      <family val="0"/>
    </font>
    <font>
      <sz val="16"/>
      <name val="Helv"/>
      <family val="0"/>
    </font>
    <font>
      <sz val="12"/>
      <name val="Helv"/>
      <family val="0"/>
    </font>
    <font>
      <sz val="10"/>
      <color indexed="8"/>
      <name val="Helv"/>
      <family val="0"/>
    </font>
    <font>
      <b/>
      <sz val="12"/>
      <name val="Helv"/>
      <family val="0"/>
    </font>
    <font>
      <sz val="14"/>
      <name val="Helv"/>
      <family val="0"/>
    </font>
    <font>
      <sz val="8"/>
      <name val="Arial"/>
      <family val="0"/>
    </font>
    <font>
      <sz val="12"/>
      <color indexed="8"/>
      <name val="Helv"/>
      <family val="2"/>
    </font>
    <font>
      <b/>
      <sz val="12"/>
      <color indexed="49"/>
      <name val="Helv"/>
      <family val="2"/>
    </font>
    <font>
      <sz val="8"/>
      <name val="Helv"/>
      <family val="2"/>
    </font>
    <font>
      <sz val="9"/>
      <name val="Helv"/>
      <family val="2"/>
    </font>
    <font>
      <sz val="9.95"/>
      <color indexed="8"/>
      <name val="Helv"/>
      <family val="2"/>
    </font>
    <font>
      <b/>
      <sz val="10"/>
      <name val="Helv"/>
      <family val="0"/>
    </font>
    <font>
      <sz val="16"/>
      <color indexed="8"/>
      <name val="Helv"/>
      <family val="2"/>
    </font>
    <font>
      <b/>
      <sz val="10"/>
      <color indexed="49"/>
      <name val="Helv"/>
      <family val="2"/>
    </font>
    <font>
      <b/>
      <sz val="10"/>
      <color indexed="8"/>
      <name val="Helv"/>
      <family val="2"/>
    </font>
    <font>
      <b/>
      <sz val="12"/>
      <color indexed="8"/>
      <name val="Helv"/>
      <family val="2"/>
    </font>
    <font>
      <sz val="11"/>
      <name val="Helv"/>
      <family val="2"/>
    </font>
    <font>
      <sz val="8"/>
      <name val="Tahoma"/>
      <family val="2"/>
    </font>
    <font>
      <sz val="10"/>
      <color indexed="10"/>
      <name val="Helv"/>
      <family val="0"/>
    </font>
    <font>
      <b/>
      <sz val="10"/>
      <name val="Times New Roman"/>
      <family val="1"/>
    </font>
    <font>
      <sz val="10"/>
      <name val="Helvetica"/>
      <family val="2"/>
    </font>
    <font>
      <sz val="7.5"/>
      <color indexed="8"/>
      <name val="MS Sans Serif"/>
      <family val="2"/>
    </font>
    <font>
      <sz val="7.5"/>
      <color indexed="8"/>
      <name val="Arial"/>
      <family val="2"/>
    </font>
    <font>
      <b/>
      <sz val="7.5"/>
      <color indexed="8"/>
      <name val="Arial"/>
      <family val="2"/>
    </font>
    <font>
      <b/>
      <sz val="7.5"/>
      <color indexed="8"/>
      <name val="MS Sans Serif"/>
      <family val="2"/>
    </font>
    <font>
      <sz val="10"/>
      <color indexed="8"/>
      <name val="Tahoma"/>
      <family val="2"/>
    </font>
    <font>
      <sz val="10"/>
      <color indexed="8"/>
      <name val="Arial"/>
      <family val="2"/>
    </font>
    <font>
      <b/>
      <sz val="10"/>
      <color indexed="8"/>
      <name val="Arial"/>
      <family val="2"/>
    </font>
    <font>
      <b/>
      <sz val="9"/>
      <name val="Arial"/>
      <family val="2"/>
    </font>
    <font>
      <sz val="9.95"/>
      <color indexed="8"/>
      <name val="Arial"/>
      <family val="0"/>
    </font>
    <font>
      <sz val="12"/>
      <color indexed="10"/>
      <name val="Helv"/>
      <family val="0"/>
    </font>
    <font>
      <b/>
      <sz val="11"/>
      <name val="Arial"/>
      <family val="2"/>
    </font>
    <font>
      <sz val="10"/>
      <color indexed="14"/>
      <name val="Helv"/>
      <family val="0"/>
    </font>
    <font>
      <sz val="12"/>
      <color indexed="14"/>
      <name val="Helv"/>
      <family val="0"/>
    </font>
    <font>
      <sz val="10"/>
      <color indexed="22"/>
      <name val="Helv"/>
      <family val="0"/>
    </font>
    <font>
      <b/>
      <sz val="10"/>
      <color indexed="8"/>
      <name val="MS Sans Serif"/>
      <family val="2"/>
    </font>
    <font>
      <sz val="18"/>
      <name val="Arial"/>
      <family val="0"/>
    </font>
    <font>
      <b/>
      <sz val="9"/>
      <name val="Helv"/>
      <family val="0"/>
    </font>
    <font>
      <sz val="8"/>
      <color indexed="8"/>
      <name val="Arial"/>
      <family val="0"/>
    </font>
    <font>
      <b/>
      <sz val="8"/>
      <name val="Helv"/>
      <family val="0"/>
    </font>
    <font>
      <sz val="8"/>
      <color indexed="8"/>
      <name val="Helv"/>
      <family val="0"/>
    </font>
    <font>
      <b/>
      <sz val="8"/>
      <color indexed="8"/>
      <name val="Helv"/>
      <family val="0"/>
    </font>
    <font>
      <sz val="8"/>
      <color indexed="14"/>
      <name val="Arial"/>
      <family val="0"/>
    </font>
    <font>
      <sz val="8"/>
      <color indexed="12"/>
      <name val="Arial"/>
      <family val="0"/>
    </font>
    <font>
      <sz val="12"/>
      <color indexed="8"/>
      <name val="Times New Roman"/>
      <family val="1"/>
    </font>
    <font>
      <b/>
      <sz val="8"/>
      <color indexed="49"/>
      <name val="Helv"/>
      <family val="2"/>
    </font>
    <font>
      <b/>
      <sz val="12"/>
      <name val="Helvetica"/>
      <family val="0"/>
    </font>
    <font>
      <sz val="12"/>
      <name val="Helvetica"/>
      <family val="0"/>
    </font>
    <font>
      <sz val="10"/>
      <color indexed="8"/>
      <name val="Helvetica"/>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9"/>
        <bgColor indexed="64"/>
      </patternFill>
    </fill>
    <fill>
      <patternFill patternType="solid">
        <fgColor indexed="9"/>
        <bgColor indexed="64"/>
      </patternFill>
    </fill>
    <fill>
      <patternFill patternType="solid">
        <fgColor indexed="65"/>
        <bgColor indexed="64"/>
      </patternFill>
    </fill>
    <fill>
      <patternFill patternType="solid">
        <fgColor indexed="4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gray0625"/>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44" fontId="0" fillId="0" borderId="0" applyFont="0" applyFill="0" applyBorder="0" applyAlignment="0" applyProtection="0"/>
    <xf numFmtId="0" fontId="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0" applyNumberFormat="0" applyBorder="0" applyAlignment="0" applyProtection="0"/>
    <xf numFmtId="0" fontId="3" fillId="0" borderId="0">
      <alignment/>
      <protection/>
    </xf>
    <xf numFmtId="0" fontId="0" fillId="23" borderId="4" applyNumberForma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9">
    <xf numFmtId="0" fontId="0" fillId="0" borderId="0" xfId="0" applyAlignment="1">
      <alignment/>
    </xf>
    <xf numFmtId="0" fontId="21" fillId="0" borderId="0" xfId="0" applyFont="1" applyAlignment="1">
      <alignment/>
    </xf>
    <xf numFmtId="0" fontId="23" fillId="24" borderId="10" xfId="0" applyFont="1" applyFill="1" applyBorder="1" applyAlignment="1">
      <alignment horizontal="center"/>
    </xf>
    <xf numFmtId="0" fontId="23" fillId="0" borderId="0" xfId="0" applyFont="1" applyAlignment="1">
      <alignment/>
    </xf>
    <xf numFmtId="0" fontId="23" fillId="24" borderId="10" xfId="0" applyFont="1" applyFill="1" applyBorder="1" applyAlignment="1">
      <alignment horizontal="center" vertical="center" wrapText="1"/>
    </xf>
    <xf numFmtId="0" fontId="21" fillId="0" borderId="0" xfId="0" applyFont="1" applyAlignment="1">
      <alignment vertical="center"/>
    </xf>
    <xf numFmtId="0" fontId="21" fillId="0" borderId="10" xfId="0" applyFont="1" applyBorder="1" applyAlignment="1">
      <alignment horizontal="center" vertical="center" wrapText="1"/>
    </xf>
    <xf numFmtId="0" fontId="26" fillId="0" borderId="0" xfId="0" applyFont="1" applyAlignment="1">
      <alignment vertical="center"/>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5" fillId="25" borderId="10" xfId="0" applyFont="1" applyFill="1" applyBorder="1" applyAlignment="1">
      <alignment horizontal="center" vertical="center"/>
    </xf>
    <xf numFmtId="0" fontId="25" fillId="24" borderId="10" xfId="0" applyFont="1" applyFill="1" applyBorder="1" applyAlignment="1">
      <alignment horizontal="center"/>
    </xf>
    <xf numFmtId="0" fontId="23" fillId="25" borderId="10" xfId="0" applyFont="1" applyFill="1" applyBorder="1" applyAlignment="1">
      <alignment horizontal="center" vertical="center" wrapText="1"/>
    </xf>
    <xf numFmtId="1" fontId="23" fillId="25" borderId="10" xfId="0" applyNumberFormat="1" applyFont="1" applyFill="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xf>
    <xf numFmtId="0" fontId="23" fillId="0"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0" xfId="0" applyFont="1" applyFill="1" applyBorder="1" applyAlignment="1">
      <alignment horizontal="center" vertical="center"/>
    </xf>
    <xf numFmtId="0" fontId="25" fillId="24" borderId="10" xfId="0" applyFont="1" applyFill="1" applyBorder="1" applyAlignment="1">
      <alignment/>
    </xf>
    <xf numFmtId="0" fontId="25" fillId="24" borderId="10" xfId="0" applyFont="1" applyFill="1" applyBorder="1" applyAlignment="1">
      <alignment horizontal="center" wrapText="1"/>
    </xf>
    <xf numFmtId="0" fontId="23" fillId="24" borderId="10" xfId="0" applyFont="1" applyFill="1" applyBorder="1" applyAlignment="1">
      <alignment horizontal="center" vertical="center"/>
    </xf>
    <xf numFmtId="0" fontId="23" fillId="24" borderId="10" xfId="0" applyFont="1" applyFill="1" applyBorder="1" applyAlignment="1">
      <alignment horizontal="center" vertical="center" wrapText="1"/>
    </xf>
    <xf numFmtId="0" fontId="21" fillId="0" borderId="10" xfId="0" applyFont="1" applyBorder="1" applyAlignment="1">
      <alignment/>
    </xf>
    <xf numFmtId="0" fontId="21" fillId="0" borderId="0" xfId="0" applyFont="1" applyFill="1" applyAlignment="1">
      <alignment/>
    </xf>
    <xf numFmtId="0" fontId="21" fillId="0" borderId="0" xfId="0" applyFont="1" applyBorder="1" applyAlignment="1">
      <alignment/>
    </xf>
    <xf numFmtId="0" fontId="28" fillId="25" borderId="10" xfId="0" applyFont="1" applyFill="1" applyBorder="1" applyAlignment="1">
      <alignment horizontal="center" vertical="center" wrapText="1"/>
    </xf>
    <xf numFmtId="0" fontId="25" fillId="24" borderId="10" xfId="0" applyFont="1" applyFill="1" applyBorder="1" applyAlignment="1">
      <alignment horizontal="center"/>
    </xf>
    <xf numFmtId="0" fontId="23" fillId="0" borderId="10" xfId="0" applyFont="1" applyBorder="1" applyAlignment="1">
      <alignment horizontal="center"/>
    </xf>
    <xf numFmtId="0" fontId="23" fillId="0" borderId="10" xfId="0" applyFont="1" applyFill="1" applyBorder="1" applyAlignment="1">
      <alignment horizontal="center"/>
    </xf>
    <xf numFmtId="0" fontId="24" fillId="0" borderId="10" xfId="0" applyFont="1" applyBorder="1" applyAlignment="1">
      <alignment horizontal="center"/>
    </xf>
    <xf numFmtId="0" fontId="23" fillId="0" borderId="10" xfId="0" applyFont="1" applyBorder="1" applyAlignment="1">
      <alignment/>
    </xf>
    <xf numFmtId="0" fontId="23" fillId="25" borderId="10" xfId="0" applyFont="1" applyFill="1" applyBorder="1" applyAlignment="1">
      <alignment horizontal="center" vertical="center"/>
    </xf>
    <xf numFmtId="0" fontId="23" fillId="0" borderId="0" xfId="0" applyFont="1" applyAlignment="1">
      <alignment horizontal="center"/>
    </xf>
    <xf numFmtId="0" fontId="25" fillId="25" borderId="10" xfId="0" applyFont="1" applyFill="1" applyBorder="1" applyAlignment="1">
      <alignment horizontal="center" vertical="center"/>
    </xf>
    <xf numFmtId="0" fontId="25" fillId="25" borderId="10" xfId="0" applyFont="1" applyFill="1" applyBorder="1" applyAlignment="1">
      <alignment horizontal="center"/>
    </xf>
    <xf numFmtId="0" fontId="21" fillId="0" borderId="0" xfId="0" applyFont="1" applyAlignment="1">
      <alignment horizontal="center"/>
    </xf>
    <xf numFmtId="0" fontId="28" fillId="25" borderId="10" xfId="0" applyFont="1" applyFill="1" applyBorder="1" applyAlignment="1">
      <alignment horizontal="center"/>
    </xf>
    <xf numFmtId="0" fontId="23" fillId="25" borderId="10" xfId="0" applyFont="1" applyFill="1" applyBorder="1" applyAlignment="1">
      <alignment horizontal="center"/>
    </xf>
    <xf numFmtId="0" fontId="25" fillId="0" borderId="0" xfId="0" applyFont="1" applyAlignment="1">
      <alignment horizontal="right"/>
    </xf>
    <xf numFmtId="0" fontId="25" fillId="0" borderId="0" xfId="0" applyFont="1" applyAlignment="1">
      <alignment/>
    </xf>
    <xf numFmtId="0" fontId="23" fillId="0" borderId="0" xfId="0" applyFont="1" applyAlignment="1">
      <alignment/>
    </xf>
    <xf numFmtId="0" fontId="23" fillId="0" borderId="0" xfId="0" applyFont="1" applyAlignment="1">
      <alignment horizontal="right"/>
    </xf>
    <xf numFmtId="0" fontId="22" fillId="0" borderId="0" xfId="0" applyFont="1" applyAlignment="1">
      <alignment/>
    </xf>
    <xf numFmtId="170" fontId="25" fillId="24" borderId="10" xfId="44" applyNumberFormat="1" applyFont="1" applyFill="1" applyBorder="1" applyAlignment="1">
      <alignment horizontal="right"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xf>
    <xf numFmtId="1"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1" fontId="23" fillId="25" borderId="10" xfId="0" applyNumberFormat="1" applyFont="1" applyFill="1" applyBorder="1" applyAlignment="1">
      <alignment horizontal="center" vertical="center"/>
    </xf>
    <xf numFmtId="1" fontId="23"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1" fillId="26" borderId="10" xfId="0" applyFont="1" applyFill="1" applyBorder="1" applyAlignment="1">
      <alignment horizontal="center" vertical="center"/>
    </xf>
    <xf numFmtId="0" fontId="23" fillId="24" borderId="10" xfId="0" applyFont="1" applyFill="1" applyBorder="1" applyAlignment="1">
      <alignment horizontal="center"/>
    </xf>
    <xf numFmtId="0" fontId="21" fillId="24" borderId="0" xfId="0" applyFont="1" applyFill="1" applyAlignment="1">
      <alignment/>
    </xf>
    <xf numFmtId="0" fontId="23" fillId="24" borderId="10" xfId="0" applyFont="1" applyFill="1" applyBorder="1" applyAlignment="1">
      <alignment horizontal="left" vertical="center"/>
    </xf>
    <xf numFmtId="1" fontId="25" fillId="25" borderId="10" xfId="0" applyNumberFormat="1" applyFont="1" applyFill="1" applyBorder="1" applyAlignment="1">
      <alignment horizontal="center" vertical="center"/>
    </xf>
    <xf numFmtId="170" fontId="25" fillId="25" borderId="10" xfId="44" applyNumberFormat="1" applyFont="1" applyFill="1" applyBorder="1" applyAlignment="1">
      <alignment horizontal="right" vertical="center"/>
    </xf>
    <xf numFmtId="170" fontId="21" fillId="0" borderId="0" xfId="0" applyNumberFormat="1" applyFont="1" applyAlignment="1">
      <alignment/>
    </xf>
    <xf numFmtId="0" fontId="21" fillId="0" borderId="0" xfId="0" applyFont="1" applyBorder="1" applyAlignment="1">
      <alignment horizontal="center"/>
    </xf>
    <xf numFmtId="1" fontId="21" fillId="0" borderId="0" xfId="0" applyNumberFormat="1" applyFont="1" applyAlignment="1">
      <alignment/>
    </xf>
    <xf numFmtId="170" fontId="21" fillId="0" borderId="0" xfId="44" applyNumberFormat="1" applyFont="1" applyAlignment="1">
      <alignment horizontal="right"/>
    </xf>
    <xf numFmtId="0" fontId="25" fillId="0" borderId="0" xfId="0" applyFont="1" applyFill="1" applyBorder="1" applyAlignment="1">
      <alignment horizontal="center" wrapText="1"/>
    </xf>
    <xf numFmtId="0" fontId="23" fillId="0" borderId="0" xfId="0" applyFont="1" applyFill="1" applyAlignment="1">
      <alignment/>
    </xf>
    <xf numFmtId="1" fontId="21" fillId="0" borderId="10" xfId="0" applyNumberFormat="1" applyFont="1" applyBorder="1" applyAlignment="1">
      <alignment horizontal="center"/>
    </xf>
    <xf numFmtId="1" fontId="21" fillId="26" borderId="10" xfId="0" applyNumberFormat="1" applyFont="1" applyFill="1" applyBorder="1" applyAlignment="1">
      <alignment horizontal="center" vertical="center"/>
    </xf>
    <xf numFmtId="1" fontId="21" fillId="0" borderId="10" xfId="0" applyNumberFormat="1" applyFont="1" applyBorder="1" applyAlignment="1">
      <alignment horizontal="center" vertical="center"/>
    </xf>
    <xf numFmtId="0" fontId="21" fillId="0" borderId="10" xfId="0" applyFont="1" applyFill="1" applyBorder="1" applyAlignment="1">
      <alignment/>
    </xf>
    <xf numFmtId="170" fontId="21" fillId="0" borderId="0" xfId="0" applyNumberFormat="1" applyFont="1" applyBorder="1" applyAlignment="1">
      <alignment horizontal="center"/>
    </xf>
    <xf numFmtId="1" fontId="23" fillId="25" borderId="10" xfId="0" applyNumberFormat="1" applyFont="1" applyFill="1" applyBorder="1" applyAlignment="1">
      <alignment horizontal="center"/>
    </xf>
    <xf numFmtId="170" fontId="23" fillId="25" borderId="10" xfId="44" applyNumberFormat="1" applyFont="1" applyFill="1" applyBorder="1" applyAlignment="1">
      <alignment horizontal="right"/>
    </xf>
    <xf numFmtId="0" fontId="21" fillId="0" borderId="10" xfId="0" applyFont="1" applyBorder="1" applyAlignment="1">
      <alignment horizontal="center" vertical="center"/>
    </xf>
    <xf numFmtId="0" fontId="21" fillId="0" borderId="10" xfId="0" applyFont="1" applyBorder="1" applyAlignment="1">
      <alignment horizontal="center"/>
    </xf>
    <xf numFmtId="1" fontId="21" fillId="0" borderId="10" xfId="0" applyNumberFormat="1" applyFont="1" applyFill="1" applyBorder="1" applyAlignment="1">
      <alignment horizontal="center"/>
    </xf>
    <xf numFmtId="170" fontId="23" fillId="0" borderId="0" xfId="0" applyNumberFormat="1" applyFont="1" applyAlignment="1">
      <alignment/>
    </xf>
    <xf numFmtId="0" fontId="21" fillId="0" borderId="0" xfId="0" applyFont="1" applyBorder="1" applyAlignment="1">
      <alignment horizontal="right"/>
    </xf>
    <xf numFmtId="0" fontId="21" fillId="0" borderId="0" xfId="0" applyFont="1" applyFill="1" applyBorder="1" applyAlignment="1">
      <alignment horizontal="right"/>
    </xf>
    <xf numFmtId="0" fontId="25" fillId="0" borderId="0" xfId="0" applyFont="1" applyBorder="1" applyAlignment="1">
      <alignment/>
    </xf>
    <xf numFmtId="170" fontId="23" fillId="25" borderId="10" xfId="0" applyNumberFormat="1" applyFont="1" applyFill="1" applyBorder="1" applyAlignment="1">
      <alignment horizontal="right" vertical="center"/>
    </xf>
    <xf numFmtId="170" fontId="21" fillId="0" borderId="10" xfId="0" applyNumberFormat="1" applyFont="1" applyBorder="1" applyAlignment="1">
      <alignment horizontal="center"/>
    </xf>
    <xf numFmtId="170" fontId="21" fillId="0" borderId="0" xfId="0" applyNumberFormat="1" applyFont="1" applyAlignment="1">
      <alignment horizontal="right"/>
    </xf>
    <xf numFmtId="0" fontId="23" fillId="25" borderId="10" xfId="0" applyFont="1" applyFill="1" applyBorder="1" applyAlignment="1">
      <alignment/>
    </xf>
    <xf numFmtId="0" fontId="21" fillId="0" borderId="10" xfId="0" applyFont="1" applyFill="1" applyBorder="1" applyAlignment="1">
      <alignment horizontal="center" vertical="center" wrapText="1"/>
    </xf>
    <xf numFmtId="0" fontId="23" fillId="24" borderId="10" xfId="0" applyFont="1" applyFill="1" applyBorder="1" applyAlignment="1">
      <alignment/>
    </xf>
    <xf numFmtId="0" fontId="33" fillId="0" borderId="0" xfId="0" applyFont="1" applyFill="1" applyAlignment="1">
      <alignment/>
    </xf>
    <xf numFmtId="1" fontId="23" fillId="0" borderId="10" xfId="0" applyNumberFormat="1" applyFont="1" applyBorder="1" applyAlignment="1">
      <alignment horizontal="center"/>
    </xf>
    <xf numFmtId="170" fontId="21" fillId="0" borderId="10" xfId="0" applyNumberFormat="1" applyFont="1" applyBorder="1" applyAlignment="1">
      <alignment/>
    </xf>
    <xf numFmtId="0" fontId="25" fillId="25" borderId="10" xfId="0" applyFont="1" applyFill="1" applyBorder="1" applyAlignment="1">
      <alignment horizontal="left"/>
    </xf>
    <xf numFmtId="1" fontId="25" fillId="25" borderId="10" xfId="0" applyNumberFormat="1" applyFont="1" applyFill="1" applyBorder="1" applyAlignment="1">
      <alignment horizontal="center"/>
    </xf>
    <xf numFmtId="0" fontId="23" fillId="0" borderId="0" xfId="0" applyFont="1" applyAlignment="1">
      <alignment horizontal="center" vertical="center"/>
    </xf>
    <xf numFmtId="170" fontId="23" fillId="0" borderId="10" xfId="44" applyNumberFormat="1" applyFont="1" applyBorder="1" applyAlignment="1">
      <alignment horizontal="right"/>
    </xf>
    <xf numFmtId="1" fontId="23" fillId="24" borderId="10" xfId="0" applyNumberFormat="1" applyFont="1" applyFill="1" applyBorder="1" applyAlignment="1">
      <alignment horizontal="center"/>
    </xf>
    <xf numFmtId="0" fontId="25" fillId="24" borderId="10" xfId="0" applyFont="1" applyFill="1" applyBorder="1" applyAlignment="1">
      <alignment/>
    </xf>
    <xf numFmtId="1" fontId="25" fillId="24" borderId="10" xfId="0" applyNumberFormat="1" applyFont="1" applyFill="1" applyBorder="1" applyAlignment="1">
      <alignment horizontal="center"/>
    </xf>
    <xf numFmtId="170" fontId="25" fillId="24" borderId="10" xfId="44" applyNumberFormat="1" applyFont="1" applyFill="1" applyBorder="1" applyAlignment="1">
      <alignment horizontal="right"/>
    </xf>
    <xf numFmtId="0" fontId="25" fillId="0" borderId="0" xfId="0" applyFont="1" applyBorder="1" applyAlignment="1">
      <alignment vertical="center"/>
    </xf>
    <xf numFmtId="170" fontId="21" fillId="0" borderId="10" xfId="44" applyNumberFormat="1" applyFont="1" applyFill="1" applyBorder="1" applyAlignment="1">
      <alignment horizontal="right"/>
    </xf>
    <xf numFmtId="0" fontId="33" fillId="0" borderId="0" xfId="0" applyFont="1" applyFill="1" applyBorder="1" applyAlignment="1">
      <alignment vertical="center"/>
    </xf>
    <xf numFmtId="170" fontId="23" fillId="24" borderId="10" xfId="0" applyNumberFormat="1" applyFont="1" applyFill="1" applyBorder="1" applyAlignment="1">
      <alignment horizontal="right" vertical="center"/>
    </xf>
    <xf numFmtId="170" fontId="21" fillId="0" borderId="10" xfId="44" applyNumberFormat="1" applyFont="1" applyFill="1" applyBorder="1" applyAlignment="1">
      <alignment horizontal="center"/>
    </xf>
    <xf numFmtId="170" fontId="23" fillId="24" borderId="10" xfId="44" applyNumberFormat="1" applyFont="1" applyFill="1" applyBorder="1" applyAlignment="1">
      <alignment horizontal="right"/>
    </xf>
    <xf numFmtId="170" fontId="25" fillId="25" borderId="10" xfId="44" applyNumberFormat="1" applyFont="1" applyFill="1" applyBorder="1" applyAlignment="1">
      <alignment horizontal="right"/>
    </xf>
    <xf numFmtId="0" fontId="23" fillId="0" borderId="0" xfId="0" applyFont="1" applyAlignment="1">
      <alignment horizontal="left"/>
    </xf>
    <xf numFmtId="170" fontId="23" fillId="0" borderId="0" xfId="0" applyNumberFormat="1" applyFont="1" applyAlignment="1">
      <alignment horizontal="right"/>
    </xf>
    <xf numFmtId="0" fontId="25" fillId="0" borderId="0" xfId="0" applyFont="1" applyBorder="1" applyAlignment="1" applyProtection="1">
      <alignment horizontal="left" wrapText="1"/>
      <protection/>
    </xf>
    <xf numFmtId="0" fontId="25" fillId="0" borderId="0" xfId="0" applyFont="1" applyBorder="1" applyAlignment="1" applyProtection="1">
      <alignment wrapText="1"/>
      <protection/>
    </xf>
    <xf numFmtId="0" fontId="25" fillId="0" borderId="0" xfId="0" applyFont="1" applyBorder="1" applyAlignment="1">
      <alignment wrapText="1"/>
    </xf>
    <xf numFmtId="0" fontId="23" fillId="0" borderId="0" xfId="0" applyFont="1" applyBorder="1" applyAlignment="1">
      <alignment horizontal="left"/>
    </xf>
    <xf numFmtId="170" fontId="23" fillId="24" borderId="10" xfId="0" applyNumberFormat="1" applyFont="1" applyFill="1" applyBorder="1" applyAlignment="1">
      <alignment horizontal="right"/>
    </xf>
    <xf numFmtId="170" fontId="23" fillId="24" borderId="10" xfId="0" applyNumberFormat="1" applyFont="1" applyFill="1" applyBorder="1" applyAlignment="1">
      <alignment horizontal="center" vertical="center"/>
    </xf>
    <xf numFmtId="14" fontId="21" fillId="0" borderId="10" xfId="0" applyNumberFormat="1" applyFont="1" applyBorder="1" applyAlignment="1">
      <alignment horizontal="center"/>
    </xf>
    <xf numFmtId="170" fontId="21" fillId="0" borderId="10" xfId="44" applyNumberFormat="1" applyFont="1" applyBorder="1" applyAlignment="1">
      <alignment horizontal="right"/>
    </xf>
    <xf numFmtId="14" fontId="23" fillId="25" borderId="10" xfId="0" applyNumberFormat="1" applyFont="1" applyFill="1" applyBorder="1" applyAlignment="1">
      <alignment horizontal="center"/>
    </xf>
    <xf numFmtId="14" fontId="23" fillId="24" borderId="10" xfId="0" applyNumberFormat="1" applyFont="1" applyFill="1" applyBorder="1" applyAlignment="1">
      <alignment horizontal="center"/>
    </xf>
    <xf numFmtId="14" fontId="25" fillId="24" borderId="10" xfId="0" applyNumberFormat="1" applyFont="1" applyFill="1" applyBorder="1" applyAlignment="1">
      <alignment horizontal="center"/>
    </xf>
    <xf numFmtId="1" fontId="23" fillId="0" borderId="10" xfId="0" applyNumberFormat="1" applyFont="1" applyFill="1" applyBorder="1" applyAlignment="1">
      <alignment horizontal="center"/>
    </xf>
    <xf numFmtId="189" fontId="25" fillId="25" borderId="10" xfId="44" applyNumberFormat="1" applyFont="1" applyFill="1" applyBorder="1" applyAlignment="1">
      <alignment horizontal="center"/>
    </xf>
    <xf numFmtId="14" fontId="25" fillId="25" borderId="10" xfId="0" applyNumberFormat="1" applyFont="1" applyFill="1" applyBorder="1" applyAlignment="1">
      <alignment horizontal="center"/>
    </xf>
    <xf numFmtId="14" fontId="21" fillId="0" borderId="0" xfId="0" applyNumberFormat="1" applyFont="1" applyAlignment="1">
      <alignment/>
    </xf>
    <xf numFmtId="0" fontId="21" fillId="0" borderId="11" xfId="0" applyFont="1" applyBorder="1" applyAlignment="1">
      <alignment/>
    </xf>
    <xf numFmtId="0" fontId="28" fillId="24" borderId="10" xfId="0" applyFont="1" applyFill="1" applyBorder="1" applyAlignment="1">
      <alignment horizontal="center" wrapText="1"/>
    </xf>
    <xf numFmtId="0" fontId="29" fillId="25"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3" fillId="25" borderId="10" xfId="0" applyFont="1" applyFill="1" applyBorder="1" applyAlignment="1">
      <alignment/>
    </xf>
    <xf numFmtId="0" fontId="30" fillId="0" borderId="0" xfId="0" applyFont="1" applyAlignment="1">
      <alignment horizontal="center"/>
    </xf>
    <xf numFmtId="0" fontId="21" fillId="0" borderId="0" xfId="0" applyFont="1" applyAlignment="1">
      <alignment horizontal="right" wrapText="1"/>
    </xf>
    <xf numFmtId="0" fontId="28" fillId="0" borderId="0" xfId="0" applyFont="1" applyAlignment="1">
      <alignment horizontal="center"/>
    </xf>
    <xf numFmtId="14" fontId="21" fillId="0" borderId="10" xfId="0" applyNumberFormat="1" applyFont="1" applyBorder="1" applyAlignment="1">
      <alignment/>
    </xf>
    <xf numFmtId="0" fontId="21" fillId="0" borderId="0" xfId="0" applyFont="1" applyBorder="1" applyAlignment="1">
      <alignment horizontal="left"/>
    </xf>
    <xf numFmtId="0" fontId="33" fillId="0" borderId="10" xfId="0" applyFont="1" applyFill="1" applyBorder="1" applyAlignment="1">
      <alignment horizontal="center" vertical="center" wrapText="1"/>
    </xf>
    <xf numFmtId="170" fontId="21" fillId="0" borderId="10" xfId="0" applyNumberFormat="1" applyFont="1" applyFill="1" applyBorder="1" applyAlignment="1">
      <alignment horizontal="center"/>
    </xf>
    <xf numFmtId="0" fontId="36" fillId="0" borderId="0" xfId="0" applyFont="1" applyAlignment="1">
      <alignment horizontal="center"/>
    </xf>
    <xf numFmtId="0" fontId="21" fillId="0" borderId="0" xfId="0" applyFont="1" applyFill="1" applyAlignment="1">
      <alignment horizontal="center"/>
    </xf>
    <xf numFmtId="1" fontId="21" fillId="0" borderId="10" xfId="0" applyNumberFormat="1" applyFont="1" applyBorder="1" applyAlignment="1">
      <alignment horizontal="center" vertical="center"/>
    </xf>
    <xf numFmtId="0" fontId="24" fillId="0" borderId="0" xfId="0" applyFont="1" applyAlignment="1">
      <alignment horizontal="center"/>
    </xf>
    <xf numFmtId="0" fontId="22" fillId="0" borderId="12" xfId="0" applyFont="1" applyFill="1" applyBorder="1" applyAlignment="1">
      <alignment horizontal="center" vertical="center" wrapText="1"/>
    </xf>
    <xf numFmtId="0" fontId="25" fillId="24" borderId="10" xfId="0" applyFont="1" applyFill="1" applyBorder="1" applyAlignment="1">
      <alignment horizontal="center" vertical="center" wrapText="1"/>
    </xf>
    <xf numFmtId="170" fontId="23" fillId="24" borderId="10" xfId="44" applyNumberFormat="1" applyFont="1" applyFill="1" applyBorder="1" applyAlignment="1">
      <alignment horizontal="center" vertical="center" wrapText="1"/>
    </xf>
    <xf numFmtId="0" fontId="28" fillId="25" borderId="10" xfId="0" applyFont="1" applyFill="1" applyBorder="1" applyAlignment="1">
      <alignment horizontal="center" vertical="center"/>
    </xf>
    <xf numFmtId="0" fontId="37" fillId="25" borderId="10" xfId="0" applyFont="1" applyFill="1" applyBorder="1" applyAlignment="1">
      <alignment horizontal="center"/>
    </xf>
    <xf numFmtId="0" fontId="21" fillId="0" borderId="10" xfId="0" applyFont="1" applyBorder="1" applyAlignment="1">
      <alignment horizontal="center"/>
    </xf>
    <xf numFmtId="0" fontId="22" fillId="0" borderId="10" xfId="0" applyFont="1" applyBorder="1" applyAlignment="1">
      <alignment/>
    </xf>
    <xf numFmtId="4" fontId="25" fillId="24" borderId="10" xfId="0" applyNumberFormat="1" applyFont="1" applyFill="1" applyBorder="1" applyAlignment="1">
      <alignment horizontal="center" wrapText="1"/>
    </xf>
    <xf numFmtId="4" fontId="23" fillId="24"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xf>
    <xf numFmtId="4" fontId="23" fillId="25" borderId="10" xfId="0" applyNumberFormat="1" applyFont="1" applyFill="1" applyBorder="1" applyAlignment="1">
      <alignment horizontal="center"/>
    </xf>
    <xf numFmtId="4" fontId="25" fillId="24" borderId="10" xfId="0" applyNumberFormat="1" applyFont="1" applyFill="1" applyBorder="1" applyAlignment="1">
      <alignment horizontal="center" vertical="center"/>
    </xf>
    <xf numFmtId="4" fontId="21" fillId="0" borderId="10" xfId="0" applyNumberFormat="1" applyFont="1" applyBorder="1" applyAlignment="1">
      <alignment horizontal="right"/>
    </xf>
    <xf numFmtId="4" fontId="21" fillId="0" borderId="10" xfId="0" applyNumberFormat="1" applyFont="1" applyFill="1" applyBorder="1" applyAlignment="1">
      <alignment horizontal="right"/>
    </xf>
    <xf numFmtId="4" fontId="25" fillId="25" borderId="10" xfId="0" applyNumberFormat="1" applyFont="1" applyFill="1" applyBorder="1" applyAlignment="1">
      <alignment horizontal="center" vertical="center"/>
    </xf>
    <xf numFmtId="4" fontId="21" fillId="0" borderId="0" xfId="0" applyNumberFormat="1" applyFont="1" applyAlignment="1">
      <alignment/>
    </xf>
    <xf numFmtId="4" fontId="21" fillId="0" borderId="10" xfId="0" applyNumberFormat="1" applyFont="1" applyBorder="1" applyAlignment="1">
      <alignment horizontal="center"/>
    </xf>
    <xf numFmtId="4" fontId="23" fillId="25" borderId="10" xfId="0" applyNumberFormat="1" applyFont="1" applyFill="1" applyBorder="1" applyAlignment="1">
      <alignment horizontal="center" vertical="center"/>
    </xf>
    <xf numFmtId="4" fontId="24" fillId="0" borderId="10" xfId="0" applyNumberFormat="1" applyFont="1" applyBorder="1" applyAlignment="1">
      <alignment horizontal="center"/>
    </xf>
    <xf numFmtId="4" fontId="24" fillId="0" borderId="10" xfId="0" applyNumberFormat="1" applyFont="1" applyFill="1" applyBorder="1" applyAlignment="1" applyProtection="1">
      <alignment horizontal="center"/>
      <protection/>
    </xf>
    <xf numFmtId="4" fontId="21" fillId="0" borderId="0" xfId="0" applyNumberFormat="1" applyFont="1" applyBorder="1" applyAlignment="1">
      <alignment horizontal="right"/>
    </xf>
    <xf numFmtId="4" fontId="21" fillId="0" borderId="0" xfId="0" applyNumberFormat="1" applyFont="1" applyAlignment="1">
      <alignment horizontal="right"/>
    </xf>
    <xf numFmtId="170" fontId="23" fillId="25" borderId="10" xfId="0" applyNumberFormat="1" applyFont="1" applyFill="1" applyBorder="1" applyAlignment="1">
      <alignment horizontal="center" vertical="center"/>
    </xf>
    <xf numFmtId="170" fontId="25" fillId="25" borderId="10" xfId="44" applyNumberFormat="1" applyFont="1" applyFill="1" applyBorder="1" applyAlignment="1">
      <alignment horizontal="center" vertical="center"/>
    </xf>
    <xf numFmtId="44" fontId="21" fillId="0" borderId="0" xfId="0" applyNumberFormat="1" applyFont="1" applyAlignment="1">
      <alignment/>
    </xf>
    <xf numFmtId="0" fontId="25" fillId="25" borderId="10" xfId="0" applyFont="1" applyFill="1" applyBorder="1" applyAlignment="1">
      <alignment/>
    </xf>
    <xf numFmtId="2" fontId="21" fillId="0" borderId="0" xfId="0" applyNumberFormat="1" applyFont="1" applyAlignment="1">
      <alignment/>
    </xf>
    <xf numFmtId="2" fontId="25" fillId="24" borderId="10" xfId="0" applyNumberFormat="1" applyFont="1" applyFill="1" applyBorder="1" applyAlignment="1">
      <alignment horizontal="center" vertical="center"/>
    </xf>
    <xf numFmtId="2" fontId="23" fillId="25" borderId="10" xfId="0" applyNumberFormat="1" applyFont="1" applyFill="1" applyBorder="1" applyAlignment="1">
      <alignment horizontal="right" vertical="center"/>
    </xf>
    <xf numFmtId="2" fontId="21" fillId="0" borderId="10" xfId="0" applyNumberFormat="1" applyFont="1" applyBorder="1" applyAlignment="1">
      <alignment horizontal="right"/>
    </xf>
    <xf numFmtId="2" fontId="25" fillId="25" borderId="10" xfId="44" applyNumberFormat="1" applyFont="1" applyFill="1" applyBorder="1" applyAlignment="1">
      <alignment horizontal="right" vertical="center"/>
    </xf>
    <xf numFmtId="2" fontId="21" fillId="0" borderId="10" xfId="0" applyNumberFormat="1" applyFont="1" applyBorder="1" applyAlignment="1">
      <alignment/>
    </xf>
    <xf numFmtId="0" fontId="21" fillId="25" borderId="10" xfId="0" applyFont="1" applyFill="1" applyBorder="1" applyAlignment="1">
      <alignment/>
    </xf>
    <xf numFmtId="2" fontId="23" fillId="25" borderId="10" xfId="0" applyNumberFormat="1" applyFont="1" applyFill="1" applyBorder="1" applyAlignment="1">
      <alignment horizontal="center"/>
    </xf>
    <xf numFmtId="2" fontId="23" fillId="25" borderId="10" xfId="0" applyNumberFormat="1" applyFont="1" applyFill="1" applyBorder="1" applyAlignment="1">
      <alignment/>
    </xf>
    <xf numFmtId="2" fontId="21" fillId="0" borderId="10" xfId="0" applyNumberFormat="1" applyFont="1" applyFill="1" applyBorder="1" applyAlignment="1">
      <alignment horizontal="center"/>
    </xf>
    <xf numFmtId="2" fontId="25" fillId="25" borderId="10" xfId="0" applyNumberFormat="1" applyFont="1" applyFill="1" applyBorder="1" applyAlignment="1">
      <alignment horizontal="center" vertical="center"/>
    </xf>
    <xf numFmtId="0" fontId="33" fillId="0" borderId="10" xfId="0" applyFont="1" applyFill="1" applyBorder="1" applyAlignment="1">
      <alignment/>
    </xf>
    <xf numFmtId="0" fontId="23" fillId="25" borderId="10" xfId="0" applyFont="1" applyFill="1" applyBorder="1" applyAlignment="1">
      <alignment horizontal="left"/>
    </xf>
    <xf numFmtId="0" fontId="25" fillId="25" borderId="10" xfId="0" applyFont="1" applyFill="1" applyBorder="1" applyAlignment="1">
      <alignment/>
    </xf>
    <xf numFmtId="170" fontId="21" fillId="25" borderId="10" xfId="0" applyNumberFormat="1" applyFont="1" applyFill="1" applyBorder="1" applyAlignment="1">
      <alignment/>
    </xf>
    <xf numFmtId="4" fontId="21" fillId="0" borderId="0" xfId="0" applyNumberFormat="1" applyFont="1" applyBorder="1" applyAlignment="1">
      <alignment/>
    </xf>
    <xf numFmtId="0" fontId="21" fillId="25" borderId="10" xfId="0" applyNumberFormat="1" applyFont="1" applyFill="1" applyBorder="1" applyAlignment="1">
      <alignment/>
    </xf>
    <xf numFmtId="0" fontId="33" fillId="0" borderId="10" xfId="0" applyFont="1" applyFill="1" applyBorder="1" applyAlignment="1">
      <alignment vertical="center"/>
    </xf>
    <xf numFmtId="4" fontId="21" fillId="0" borderId="10" xfId="44" applyNumberFormat="1" applyFont="1" applyFill="1" applyBorder="1" applyAlignment="1">
      <alignment horizontal="right"/>
    </xf>
    <xf numFmtId="4" fontId="23" fillId="25" borderId="10" xfId="44" applyNumberFormat="1" applyFont="1" applyFill="1" applyBorder="1" applyAlignment="1">
      <alignment horizontal="right"/>
    </xf>
    <xf numFmtId="4" fontId="23" fillId="24" borderId="10" xfId="0" applyNumberFormat="1" applyFont="1" applyFill="1" applyBorder="1" applyAlignment="1">
      <alignment horizontal="right" vertical="center"/>
    </xf>
    <xf numFmtId="4" fontId="33" fillId="0" borderId="10" xfId="44" applyNumberFormat="1" applyFont="1" applyFill="1" applyBorder="1" applyAlignment="1">
      <alignment horizontal="right"/>
    </xf>
    <xf numFmtId="4" fontId="21" fillId="0" borderId="10" xfId="0" applyNumberFormat="1" applyFont="1" applyFill="1" applyBorder="1" applyAlignment="1">
      <alignment/>
    </xf>
    <xf numFmtId="4" fontId="25" fillId="24" borderId="10" xfId="0" applyNumberFormat="1" applyFont="1" applyFill="1" applyBorder="1" applyAlignment="1">
      <alignment horizontal="center"/>
    </xf>
    <xf numFmtId="4" fontId="23" fillId="24" borderId="10" xfId="44" applyNumberFormat="1" applyFont="1" applyFill="1" applyBorder="1" applyAlignment="1">
      <alignment horizontal="right"/>
    </xf>
    <xf numFmtId="4" fontId="21" fillId="0" borderId="10" xfId="0" applyNumberFormat="1" applyFont="1" applyFill="1" applyBorder="1" applyAlignment="1">
      <alignment horizontal="center" vertical="center"/>
    </xf>
    <xf numFmtId="4" fontId="25" fillId="25" borderId="10" xfId="44" applyNumberFormat="1" applyFont="1" applyFill="1" applyBorder="1" applyAlignment="1">
      <alignment horizontal="right"/>
    </xf>
    <xf numFmtId="4" fontId="23" fillId="0" borderId="0" xfId="0" applyNumberFormat="1" applyFont="1" applyAlignment="1">
      <alignment horizontal="right"/>
    </xf>
    <xf numFmtId="4" fontId="23" fillId="24" borderId="10" xfId="0" applyNumberFormat="1" applyFont="1" applyFill="1" applyBorder="1" applyAlignment="1">
      <alignment horizontal="center"/>
    </xf>
    <xf numFmtId="4" fontId="23" fillId="0" borderId="0" xfId="0" applyNumberFormat="1" applyFont="1" applyAlignment="1">
      <alignment/>
    </xf>
    <xf numFmtId="0" fontId="21" fillId="27" borderId="0" xfId="0" applyFont="1" applyFill="1" applyAlignment="1">
      <alignment/>
    </xf>
    <xf numFmtId="4" fontId="23" fillId="24" borderId="10" xfId="0" applyNumberFormat="1" applyFont="1" applyFill="1" applyBorder="1" applyAlignment="1">
      <alignment horizontal="center" wrapText="1"/>
    </xf>
    <xf numFmtId="4" fontId="21" fillId="0" borderId="0" xfId="0" applyNumberFormat="1" applyFont="1" applyAlignment="1">
      <alignment horizontal="center"/>
    </xf>
    <xf numFmtId="4" fontId="28" fillId="25" borderId="10" xfId="0" applyNumberFormat="1" applyFont="1" applyFill="1" applyBorder="1" applyAlignment="1">
      <alignment horizontal="center" vertical="center" wrapText="1"/>
    </xf>
    <xf numFmtId="4" fontId="21" fillId="0" borderId="10" xfId="0" applyNumberFormat="1" applyFont="1" applyBorder="1" applyAlignment="1">
      <alignment/>
    </xf>
    <xf numFmtId="4" fontId="29" fillId="25" borderId="10" xfId="0" applyNumberFormat="1" applyFont="1" applyFill="1" applyBorder="1" applyAlignment="1">
      <alignment horizontal="left" vertical="center" wrapText="1"/>
    </xf>
    <xf numFmtId="4" fontId="28" fillId="25" borderId="10" xfId="0" applyNumberFormat="1" applyFont="1" applyFill="1" applyBorder="1" applyAlignment="1">
      <alignment/>
    </xf>
    <xf numFmtId="4" fontId="21" fillId="0" borderId="10" xfId="0" applyNumberFormat="1" applyFont="1" applyFill="1" applyBorder="1" applyAlignment="1">
      <alignment horizontal="center" vertical="center"/>
    </xf>
    <xf numFmtId="4" fontId="23" fillId="28" borderId="10" xfId="0" applyNumberFormat="1" applyFont="1" applyFill="1" applyBorder="1" applyAlignment="1">
      <alignment horizontal="center" vertical="center"/>
    </xf>
    <xf numFmtId="4" fontId="23" fillId="29" borderId="10" xfId="0" applyNumberFormat="1" applyFont="1" applyFill="1" applyBorder="1" applyAlignment="1">
      <alignment horizontal="center" vertical="center"/>
    </xf>
    <xf numFmtId="4" fontId="21" fillId="0" borderId="10" xfId="0" applyNumberFormat="1" applyFont="1" applyBorder="1" applyAlignment="1">
      <alignment horizontal="center" vertical="center"/>
    </xf>
    <xf numFmtId="4" fontId="23" fillId="6" borderId="10" xfId="0" applyNumberFormat="1" applyFont="1" applyFill="1" applyBorder="1" applyAlignment="1">
      <alignment horizontal="center" vertical="center"/>
    </xf>
    <xf numFmtId="4" fontId="25" fillId="28" borderId="10" xfId="0" applyNumberFormat="1" applyFont="1" applyFill="1" applyBorder="1" applyAlignment="1">
      <alignment horizontal="center" vertical="center"/>
    </xf>
    <xf numFmtId="170" fontId="21" fillId="0" borderId="10" xfId="44" applyNumberFormat="1" applyFont="1" applyBorder="1" applyAlignment="1">
      <alignment horizontal="center"/>
    </xf>
    <xf numFmtId="0" fontId="21" fillId="0" borderId="10" xfId="0" applyFont="1" applyFill="1" applyBorder="1" applyAlignment="1">
      <alignment horizontal="center" vertical="center"/>
    </xf>
    <xf numFmtId="170" fontId="23" fillId="0" borderId="0" xfId="44" applyNumberFormat="1" applyFont="1" applyAlignment="1">
      <alignment horizontal="center"/>
    </xf>
    <xf numFmtId="14" fontId="21" fillId="0" borderId="0" xfId="0" applyNumberFormat="1" applyFont="1" applyAlignment="1">
      <alignment horizontal="center"/>
    </xf>
    <xf numFmtId="1" fontId="25" fillId="25" borderId="10" xfId="0" applyNumberFormat="1" applyFont="1" applyFill="1" applyBorder="1" applyAlignment="1">
      <alignment horizontal="center" vertical="center"/>
    </xf>
    <xf numFmtId="0" fontId="38" fillId="0" borderId="10" xfId="0" applyFont="1" applyBorder="1" applyAlignment="1">
      <alignment horizontal="right"/>
    </xf>
    <xf numFmtId="4" fontId="23" fillId="25" borderId="10" xfId="0" applyNumberFormat="1" applyFont="1" applyFill="1" applyBorder="1" applyAlignment="1">
      <alignment horizontal="right" vertical="center"/>
    </xf>
    <xf numFmtId="4" fontId="30" fillId="25" borderId="10" xfId="44" applyNumberFormat="1" applyFont="1" applyFill="1" applyBorder="1" applyAlignment="1">
      <alignment horizontal="left"/>
    </xf>
    <xf numFmtId="4" fontId="21" fillId="25" borderId="10" xfId="0" applyNumberFormat="1" applyFont="1" applyFill="1" applyBorder="1" applyAlignment="1">
      <alignment/>
    </xf>
    <xf numFmtId="4" fontId="23" fillId="0" borderId="10" xfId="0" applyNumberFormat="1" applyFont="1" applyFill="1" applyBorder="1" applyAlignment="1">
      <alignment horizontal="center" vertical="center" wrapText="1"/>
    </xf>
    <xf numFmtId="4" fontId="25" fillId="25" borderId="10" xfId="44" applyNumberFormat="1" applyFont="1" applyFill="1" applyBorder="1" applyAlignment="1">
      <alignment horizontal="right" vertical="center"/>
    </xf>
    <xf numFmtId="0" fontId="22" fillId="0" borderId="10" xfId="0" applyFont="1" applyBorder="1" applyAlignment="1">
      <alignment horizontal="center"/>
    </xf>
    <xf numFmtId="170" fontId="25" fillId="24" borderId="10" xfId="44" applyNumberFormat="1" applyFont="1" applyFill="1" applyBorder="1" applyAlignment="1">
      <alignment horizontal="center" wrapText="1"/>
    </xf>
    <xf numFmtId="0" fontId="21" fillId="0" borderId="0" xfId="0" applyFont="1" applyAlignment="1">
      <alignment/>
    </xf>
    <xf numFmtId="0" fontId="21" fillId="0" borderId="0" xfId="0" applyFont="1" applyAlignment="1">
      <alignment horizontal="left"/>
    </xf>
    <xf numFmtId="0" fontId="25" fillId="27" borderId="0" xfId="0" applyFont="1" applyFill="1" applyAlignment="1">
      <alignment horizontal="center"/>
    </xf>
    <xf numFmtId="0" fontId="25" fillId="25" borderId="10" xfId="0" applyFont="1" applyFill="1" applyBorder="1" applyAlignment="1">
      <alignment horizontal="center"/>
    </xf>
    <xf numFmtId="4" fontId="25" fillId="25" borderId="10" xfId="0" applyNumberFormat="1" applyFont="1" applyFill="1" applyBorder="1" applyAlignment="1">
      <alignment horizontal="center"/>
    </xf>
    <xf numFmtId="170" fontId="21" fillId="0" borderId="10" xfId="44" applyNumberFormat="1" applyFont="1" applyFill="1" applyBorder="1" applyAlignment="1">
      <alignment horizontal="right"/>
    </xf>
    <xf numFmtId="170" fontId="21" fillId="0" borderId="0" xfId="44" applyNumberFormat="1" applyFont="1" applyAlignment="1">
      <alignment/>
    </xf>
    <xf numFmtId="0" fontId="29" fillId="25" borderId="10" xfId="0" applyFont="1" applyFill="1" applyBorder="1" applyAlignment="1">
      <alignment horizontal="center" vertical="center" wrapText="1"/>
    </xf>
    <xf numFmtId="170" fontId="23" fillId="25" borderId="10" xfId="44" applyNumberFormat="1" applyFont="1" applyFill="1" applyBorder="1" applyAlignment="1">
      <alignment horizontal="right" vertical="center"/>
    </xf>
    <xf numFmtId="170" fontId="25" fillId="24" borderId="10" xfId="44" applyNumberFormat="1" applyFont="1" applyFill="1" applyBorder="1" applyAlignment="1">
      <alignment horizontal="center" vertical="center"/>
    </xf>
    <xf numFmtId="170" fontId="21" fillId="0" borderId="0" xfId="44" applyNumberFormat="1" applyFont="1" applyAlignment="1">
      <alignment/>
    </xf>
    <xf numFmtId="170" fontId="25" fillId="24" borderId="10" xfId="0" applyNumberFormat="1" applyFont="1" applyFill="1" applyBorder="1" applyAlignment="1">
      <alignment horizontal="center" vertical="center"/>
    </xf>
    <xf numFmtId="170" fontId="23" fillId="25" borderId="10" xfId="0" applyNumberFormat="1" applyFont="1" applyFill="1" applyBorder="1" applyAlignment="1">
      <alignment/>
    </xf>
    <xf numFmtId="170" fontId="32" fillId="0" borderId="10" xfId="44" applyNumberFormat="1" applyFont="1" applyBorder="1" applyAlignment="1">
      <alignment vertical="center"/>
    </xf>
    <xf numFmtId="170" fontId="21" fillId="0" borderId="10" xfId="44" applyNumberFormat="1" applyFont="1" applyBorder="1" applyAlignment="1">
      <alignment/>
    </xf>
    <xf numFmtId="170" fontId="25" fillId="0" borderId="0" xfId="44" applyNumberFormat="1" applyFont="1" applyBorder="1" applyAlignment="1">
      <alignment/>
    </xf>
    <xf numFmtId="170" fontId="23" fillId="24" borderId="10" xfId="44" applyNumberFormat="1" applyFont="1" applyFill="1" applyBorder="1" applyAlignment="1">
      <alignment horizontal="right" vertical="center"/>
    </xf>
    <xf numFmtId="2" fontId="23" fillId="25" borderId="10" xfId="0" applyNumberFormat="1" applyFont="1" applyFill="1" applyBorder="1" applyAlignment="1">
      <alignment horizontal="center" vertical="center"/>
    </xf>
    <xf numFmtId="0" fontId="21" fillId="25" borderId="10" xfId="0" applyFont="1" applyFill="1" applyBorder="1" applyAlignment="1">
      <alignment horizontal="center"/>
    </xf>
    <xf numFmtId="170" fontId="23" fillId="25" borderId="10" xfId="44" applyNumberFormat="1" applyFont="1" applyFill="1" applyBorder="1" applyAlignment="1">
      <alignment/>
    </xf>
    <xf numFmtId="2" fontId="21" fillId="0" borderId="0" xfId="0" applyNumberFormat="1" applyFont="1" applyAlignment="1">
      <alignment horizontal="center"/>
    </xf>
    <xf numFmtId="170" fontId="21" fillId="0" borderId="10" xfId="44" applyNumberFormat="1" applyFont="1" applyBorder="1" applyAlignment="1">
      <alignment/>
    </xf>
    <xf numFmtId="170" fontId="23" fillId="25" borderId="10" xfId="44" applyNumberFormat="1" applyFont="1" applyFill="1" applyBorder="1" applyAlignment="1">
      <alignment/>
    </xf>
    <xf numFmtId="170" fontId="21" fillId="0" borderId="0" xfId="44" applyNumberFormat="1" applyFont="1" applyFill="1" applyAlignment="1">
      <alignment/>
    </xf>
    <xf numFmtId="170" fontId="23" fillId="24" borderId="10" xfId="44" applyNumberFormat="1" applyFont="1" applyFill="1" applyBorder="1" applyAlignment="1">
      <alignment horizontal="right" vertical="center" wrapText="1"/>
    </xf>
    <xf numFmtId="170" fontId="23" fillId="0" borderId="0" xfId="44" applyNumberFormat="1" applyFont="1" applyAlignment="1">
      <alignment/>
    </xf>
    <xf numFmtId="0" fontId="21" fillId="0" borderId="10" xfId="0" applyFont="1" applyBorder="1" applyAlignment="1">
      <alignment horizontal="center" vertical="center"/>
    </xf>
    <xf numFmtId="0" fontId="21" fillId="0" borderId="0" xfId="0" applyFont="1" applyAlignment="1">
      <alignment horizontal="center" vertical="center"/>
    </xf>
    <xf numFmtId="1" fontId="25" fillId="25" borderId="10" xfId="44" applyNumberFormat="1" applyFont="1" applyFill="1" applyBorder="1" applyAlignment="1">
      <alignment horizontal="center"/>
    </xf>
    <xf numFmtId="170" fontId="23" fillId="24" borderId="10" xfId="0" applyNumberFormat="1" applyFont="1" applyFill="1" applyBorder="1" applyAlignment="1">
      <alignment horizontal="center"/>
    </xf>
    <xf numFmtId="170" fontId="25" fillId="25" borderId="10" xfId="0" applyNumberFormat="1" applyFont="1" applyFill="1" applyBorder="1" applyAlignment="1">
      <alignment horizontal="center"/>
    </xf>
    <xf numFmtId="170" fontId="25" fillId="24" borderId="10" xfId="0" applyNumberFormat="1" applyFont="1" applyFill="1" applyBorder="1" applyAlignment="1">
      <alignment horizontal="center"/>
    </xf>
    <xf numFmtId="170" fontId="23" fillId="25" borderId="10" xfId="0" applyNumberFormat="1" applyFont="1" applyFill="1" applyBorder="1" applyAlignment="1">
      <alignment horizontal="right"/>
    </xf>
    <xf numFmtId="170" fontId="25" fillId="25" borderId="10" xfId="0" applyNumberFormat="1" applyFont="1" applyFill="1" applyBorder="1" applyAlignment="1">
      <alignment horizontal="right"/>
    </xf>
    <xf numFmtId="170" fontId="23" fillId="25" borderId="10" xfId="44" applyNumberFormat="1" applyFont="1" applyFill="1" applyBorder="1" applyAlignment="1">
      <alignment horizontal="right"/>
    </xf>
    <xf numFmtId="170" fontId="23" fillId="25" borderId="10" xfId="0" applyNumberFormat="1" applyFont="1" applyFill="1" applyBorder="1" applyAlignment="1">
      <alignment horizontal="right"/>
    </xf>
    <xf numFmtId="170" fontId="21" fillId="0" borderId="10" xfId="44" applyNumberFormat="1" applyFont="1" applyBorder="1" applyAlignment="1">
      <alignment horizontal="right"/>
    </xf>
    <xf numFmtId="14" fontId="21" fillId="0" borderId="10" xfId="0" applyNumberFormat="1" applyFont="1" applyFill="1" applyBorder="1" applyAlignment="1">
      <alignment horizontal="center"/>
    </xf>
    <xf numFmtId="14" fontId="21" fillId="0" borderId="10" xfId="0" applyNumberFormat="1" applyFont="1" applyFill="1" applyBorder="1" applyAlignment="1">
      <alignment/>
    </xf>
    <xf numFmtId="0" fontId="21" fillId="0" borderId="10" xfId="0" applyFont="1" applyFill="1" applyBorder="1" applyAlignment="1">
      <alignment horizontal="center" vertical="center" wrapText="1"/>
    </xf>
    <xf numFmtId="0" fontId="41" fillId="0" borderId="10" xfId="0" applyFont="1" applyFill="1" applyBorder="1" applyAlignment="1" applyProtection="1">
      <alignment wrapText="1"/>
      <protection/>
    </xf>
    <xf numFmtId="0" fontId="41" fillId="0" borderId="10" xfId="0" applyFont="1" applyBorder="1" applyAlignment="1" applyProtection="1">
      <alignment horizontal="left" wrapText="1"/>
      <protection/>
    </xf>
    <xf numFmtId="1" fontId="42" fillId="0" borderId="10" xfId="0" applyNumberFormat="1" applyFont="1" applyBorder="1" applyAlignment="1">
      <alignment horizontal="center" vertical="center"/>
    </xf>
    <xf numFmtId="0" fontId="43" fillId="26" borderId="13" xfId="0" applyFont="1" applyFill="1" applyBorder="1" applyAlignment="1">
      <alignment horizontal="left" vertical="top"/>
    </xf>
    <xf numFmtId="1" fontId="21" fillId="0" borderId="14" xfId="0" applyNumberFormat="1" applyFont="1" applyBorder="1" applyAlignment="1">
      <alignment horizontal="center" vertical="center"/>
    </xf>
    <xf numFmtId="0" fontId="43" fillId="26" borderId="15" xfId="0" applyFont="1" applyFill="1" applyBorder="1" applyAlignment="1">
      <alignment horizontal="left" vertical="top"/>
    </xf>
    <xf numFmtId="0" fontId="21" fillId="0" borderId="14" xfId="0" applyFont="1" applyBorder="1" applyAlignment="1">
      <alignment/>
    </xf>
    <xf numFmtId="4" fontId="21" fillId="0" borderId="14" xfId="0" applyNumberFormat="1" applyFont="1" applyBorder="1" applyAlignment="1">
      <alignment horizontal="center" vertical="center"/>
    </xf>
    <xf numFmtId="0" fontId="21" fillId="26" borderId="14" xfId="0" applyFont="1" applyFill="1" applyBorder="1" applyAlignment="1">
      <alignment horizontal="center" vertical="center"/>
    </xf>
    <xf numFmtId="0" fontId="21" fillId="0" borderId="16" xfId="0" applyFont="1" applyBorder="1" applyAlignment="1">
      <alignment/>
    </xf>
    <xf numFmtId="4" fontId="21" fillId="0" borderId="16" xfId="0" applyNumberFormat="1" applyFont="1" applyBorder="1" applyAlignment="1">
      <alignment horizontal="center" vertical="center"/>
    </xf>
    <xf numFmtId="0" fontId="21" fillId="0" borderId="14" xfId="0" applyFont="1" applyFill="1" applyBorder="1" applyAlignment="1">
      <alignment horizontal="center" vertical="center"/>
    </xf>
    <xf numFmtId="0" fontId="21" fillId="0" borderId="10" xfId="0" applyFont="1" applyFill="1" applyBorder="1" applyAlignment="1">
      <alignment/>
    </xf>
    <xf numFmtId="0" fontId="21" fillId="0" borderId="10" xfId="0" applyFont="1" applyBorder="1" applyAlignment="1">
      <alignment horizontal="center"/>
    </xf>
    <xf numFmtId="0" fontId="21" fillId="0" borderId="10" xfId="0" applyFont="1" applyBorder="1" applyAlignment="1">
      <alignment/>
    </xf>
    <xf numFmtId="1" fontId="21" fillId="26" borderId="10" xfId="0" applyNumberFormat="1" applyFont="1" applyFill="1" applyBorder="1" applyAlignment="1">
      <alignment horizontal="center" vertical="center"/>
    </xf>
    <xf numFmtId="4" fontId="21" fillId="0" borderId="10" xfId="0" applyNumberFormat="1" applyFont="1" applyFill="1" applyBorder="1" applyAlignment="1">
      <alignment horizontal="center"/>
    </xf>
    <xf numFmtId="0" fontId="21" fillId="0" borderId="0" xfId="0" applyFont="1" applyBorder="1" applyAlignment="1">
      <alignment/>
    </xf>
    <xf numFmtId="0" fontId="21" fillId="0" borderId="17" xfId="0" applyFont="1" applyBorder="1" applyAlignment="1">
      <alignment horizontal="center" vertical="center"/>
    </xf>
    <xf numFmtId="1" fontId="21" fillId="0" borderId="12" xfId="0" applyNumberFormat="1" applyFont="1" applyBorder="1" applyAlignment="1">
      <alignment horizontal="center" vertical="center"/>
    </xf>
    <xf numFmtId="0" fontId="23" fillId="24" borderId="14" xfId="0" applyFont="1" applyFill="1" applyBorder="1" applyAlignment="1">
      <alignment horizontal="center" vertical="center" wrapText="1"/>
    </xf>
    <xf numFmtId="0" fontId="44" fillId="26" borderId="10" xfId="0" applyFont="1" applyFill="1" applyBorder="1" applyAlignment="1">
      <alignment vertical="top"/>
    </xf>
    <xf numFmtId="0" fontId="21" fillId="0" borderId="16" xfId="0" applyFont="1" applyBorder="1" applyAlignment="1">
      <alignment horizontal="center" vertical="center"/>
    </xf>
    <xf numFmtId="0" fontId="21" fillId="0" borderId="17" xfId="0" applyFont="1" applyBorder="1" applyAlignment="1">
      <alignment/>
    </xf>
    <xf numFmtId="0" fontId="25" fillId="24" borderId="17" xfId="0" applyFont="1" applyFill="1" applyBorder="1" applyAlignment="1">
      <alignment horizontal="center" wrapText="1"/>
    </xf>
    <xf numFmtId="1" fontId="23" fillId="25" borderId="12" xfId="0" applyNumberFormat="1" applyFont="1" applyFill="1" applyBorder="1" applyAlignment="1">
      <alignment horizontal="center"/>
    </xf>
    <xf numFmtId="0" fontId="25" fillId="24" borderId="12" xfId="0" applyFont="1" applyFill="1" applyBorder="1" applyAlignment="1">
      <alignment horizontal="center" wrapText="1"/>
    </xf>
    <xf numFmtId="0" fontId="23" fillId="24" borderId="16" xfId="0" applyFont="1" applyFill="1" applyBorder="1" applyAlignment="1">
      <alignment horizontal="center" vertical="center" wrapText="1"/>
    </xf>
    <xf numFmtId="0" fontId="21" fillId="0" borderId="17" xfId="0" applyFont="1" applyBorder="1" applyAlignment="1">
      <alignment horizontal="center"/>
    </xf>
    <xf numFmtId="0" fontId="33" fillId="0" borderId="0" xfId="0" applyFont="1" applyBorder="1" applyAlignment="1">
      <alignment/>
    </xf>
    <xf numFmtId="0" fontId="24" fillId="0" borderId="0" xfId="0" applyFont="1" applyFill="1" applyBorder="1" applyAlignment="1">
      <alignment horizontal="center" vertical="top"/>
    </xf>
    <xf numFmtId="0" fontId="31" fillId="0" borderId="0" xfId="0" applyFont="1" applyBorder="1" applyAlignment="1">
      <alignment/>
    </xf>
    <xf numFmtId="0" fontId="21" fillId="0" borderId="0" xfId="0" applyFont="1" applyFill="1" applyBorder="1" applyAlignment="1">
      <alignment/>
    </xf>
    <xf numFmtId="0" fontId="31" fillId="0" borderId="0" xfId="0" applyFont="1" applyFill="1" applyBorder="1" applyAlignment="1">
      <alignment/>
    </xf>
    <xf numFmtId="0" fontId="21" fillId="0" borderId="18" xfId="0" applyFont="1" applyBorder="1" applyAlignment="1">
      <alignment/>
    </xf>
    <xf numFmtId="0" fontId="43" fillId="26" borderId="19" xfId="0" applyFont="1" applyFill="1" applyBorder="1" applyAlignment="1">
      <alignment horizontal="left" vertical="top"/>
    </xf>
    <xf numFmtId="1" fontId="21" fillId="0" borderId="10" xfId="0" applyNumberFormat="1" applyFont="1" applyFill="1" applyBorder="1" applyAlignment="1">
      <alignment horizontal="center"/>
    </xf>
    <xf numFmtId="0" fontId="25" fillId="24" borderId="12" xfId="0" applyFont="1" applyFill="1" applyBorder="1" applyAlignment="1">
      <alignment horizontal="center" vertical="center"/>
    </xf>
    <xf numFmtId="0" fontId="23" fillId="24" borderId="10" xfId="0" applyFont="1" applyFill="1" applyBorder="1" applyAlignment="1">
      <alignment horizontal="center" vertical="center"/>
    </xf>
    <xf numFmtId="0" fontId="23" fillId="25" borderId="10" xfId="0" applyFont="1" applyFill="1" applyBorder="1" applyAlignment="1">
      <alignment horizontal="center"/>
    </xf>
    <xf numFmtId="0" fontId="31" fillId="0" borderId="0" xfId="0" applyFont="1" applyBorder="1" applyAlignment="1">
      <alignment/>
    </xf>
    <xf numFmtId="0" fontId="21" fillId="0" borderId="0" xfId="0" applyFont="1" applyFill="1" applyBorder="1" applyAlignment="1">
      <alignment/>
    </xf>
    <xf numFmtId="4" fontId="23" fillId="24" borderId="10" xfId="0" applyNumberFormat="1" applyFont="1" applyFill="1" applyBorder="1" applyAlignment="1">
      <alignment horizontal="center" wrapText="1"/>
    </xf>
    <xf numFmtId="4" fontId="23" fillId="24" borderId="10" xfId="0" applyNumberFormat="1" applyFont="1" applyFill="1" applyBorder="1" applyAlignment="1">
      <alignment horizontal="center" vertical="center" wrapText="1"/>
    </xf>
    <xf numFmtId="1" fontId="23" fillId="25" borderId="10" xfId="0" applyNumberFormat="1" applyFont="1" applyFill="1" applyBorder="1" applyAlignment="1">
      <alignment horizontal="center"/>
    </xf>
    <xf numFmtId="4" fontId="23" fillId="25" borderId="10" xfId="0" applyNumberFormat="1" applyFont="1" applyFill="1" applyBorder="1" applyAlignment="1">
      <alignment horizontal="center"/>
    </xf>
    <xf numFmtId="4" fontId="21" fillId="0" borderId="0" xfId="0" applyNumberFormat="1" applyFont="1" applyAlignment="1">
      <alignment/>
    </xf>
    <xf numFmtId="0" fontId="21" fillId="0" borderId="17" xfId="0" applyFont="1" applyFill="1" applyBorder="1" applyAlignment="1">
      <alignment/>
    </xf>
    <xf numFmtId="0" fontId="44" fillId="0" borderId="10" xfId="0" applyFont="1" applyFill="1" applyBorder="1" applyAlignment="1">
      <alignment vertical="top"/>
    </xf>
    <xf numFmtId="1" fontId="21" fillId="0" borderId="12"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0" fontId="21" fillId="0" borderId="17" xfId="0" applyFont="1" applyFill="1" applyBorder="1" applyAlignment="1">
      <alignment horizontal="center" vertical="center"/>
    </xf>
    <xf numFmtId="0" fontId="44" fillId="0" borderId="10" xfId="0" applyFont="1" applyBorder="1" applyAlignment="1">
      <alignment horizontal="right" vertical="top" wrapText="1"/>
    </xf>
    <xf numFmtId="0" fontId="21" fillId="0" borderId="10" xfId="0" applyFont="1" applyBorder="1" applyAlignment="1">
      <alignment/>
    </xf>
    <xf numFmtId="1" fontId="21" fillId="0" borderId="10" xfId="0" applyNumberFormat="1" applyFont="1" applyBorder="1" applyAlignment="1">
      <alignment horizontal="center"/>
    </xf>
    <xf numFmtId="0" fontId="45" fillId="26" borderId="10" xfId="0" applyFont="1" applyFill="1" applyBorder="1" applyAlignment="1">
      <alignment vertical="top"/>
    </xf>
    <xf numFmtId="0" fontId="23" fillId="24" borderId="12" xfId="0" applyFont="1" applyFill="1" applyBorder="1" applyAlignment="1">
      <alignment horizontal="center" vertical="center" wrapText="1"/>
    </xf>
    <xf numFmtId="0" fontId="21" fillId="0" borderId="10" xfId="0" applyFont="1" applyFill="1" applyBorder="1" applyAlignment="1">
      <alignment horizontal="center"/>
    </xf>
    <xf numFmtId="0" fontId="45" fillId="0" borderId="10" xfId="0" applyFont="1" applyFill="1" applyBorder="1" applyAlignment="1">
      <alignment vertical="top"/>
    </xf>
    <xf numFmtId="0" fontId="45" fillId="26" borderId="16" xfId="0" applyFont="1" applyFill="1" applyBorder="1" applyAlignment="1">
      <alignment vertical="top"/>
    </xf>
    <xf numFmtId="0" fontId="46" fillId="26" borderId="19" xfId="0" applyFont="1" applyFill="1" applyBorder="1" applyAlignment="1">
      <alignment horizontal="left" vertical="top"/>
    </xf>
    <xf numFmtId="0" fontId="23" fillId="25" borderId="16" xfId="0" applyFont="1" applyFill="1" applyBorder="1" applyAlignment="1">
      <alignment horizontal="center"/>
    </xf>
    <xf numFmtId="1" fontId="25" fillId="25" borderId="12" xfId="0" applyNumberFormat="1" applyFont="1" applyFill="1" applyBorder="1" applyAlignment="1">
      <alignment horizontal="center" vertical="center"/>
    </xf>
    <xf numFmtId="0" fontId="25" fillId="0" borderId="0" xfId="0" applyFont="1" applyAlignment="1">
      <alignment/>
    </xf>
    <xf numFmtId="0" fontId="25" fillId="24" borderId="17" xfId="0" applyFont="1" applyFill="1" applyBorder="1" applyAlignment="1">
      <alignment horizontal="center" vertical="center"/>
    </xf>
    <xf numFmtId="0" fontId="33" fillId="0" borderId="10" xfId="0" applyFont="1" applyBorder="1" applyAlignment="1">
      <alignment/>
    </xf>
    <xf numFmtId="1" fontId="33" fillId="0" borderId="10" xfId="0" applyNumberFormat="1" applyFont="1" applyBorder="1" applyAlignment="1">
      <alignment horizontal="left"/>
    </xf>
    <xf numFmtId="0" fontId="23" fillId="0" borderId="17" xfId="0" applyFont="1" applyFill="1" applyBorder="1" applyAlignment="1">
      <alignment horizontal="center"/>
    </xf>
    <xf numFmtId="1" fontId="23" fillId="25" borderId="17" xfId="0" applyNumberFormat="1" applyFont="1" applyFill="1" applyBorder="1" applyAlignment="1">
      <alignment horizontal="center"/>
    </xf>
    <xf numFmtId="0" fontId="33" fillId="0" borderId="10" xfId="0" applyFont="1" applyBorder="1" applyAlignment="1">
      <alignment/>
    </xf>
    <xf numFmtId="0" fontId="48" fillId="0" borderId="10" xfId="0" applyFont="1" applyBorder="1" applyAlignment="1">
      <alignment/>
    </xf>
    <xf numFmtId="0" fontId="49" fillId="0" borderId="10" xfId="0" applyFont="1" applyBorder="1" applyAlignment="1">
      <alignment/>
    </xf>
    <xf numFmtId="0" fontId="48" fillId="0" borderId="0" xfId="0" applyFont="1" applyAlignment="1">
      <alignment/>
    </xf>
    <xf numFmtId="0" fontId="21" fillId="0" borderId="12" xfId="0" applyFont="1" applyBorder="1" applyAlignment="1">
      <alignment/>
    </xf>
    <xf numFmtId="0" fontId="33" fillId="0" borderId="12" xfId="0" applyFont="1" applyFill="1" applyBorder="1" applyAlignment="1">
      <alignment/>
    </xf>
    <xf numFmtId="0" fontId="50" fillId="0" borderId="10" xfId="0" applyFont="1" applyBorder="1" applyAlignment="1">
      <alignment/>
    </xf>
    <xf numFmtId="0" fontId="33" fillId="0" borderId="14" xfId="0" applyFont="1" applyFill="1" applyBorder="1" applyAlignment="1">
      <alignment/>
    </xf>
    <xf numFmtId="0" fontId="22" fillId="0" borderId="10" xfId="0" applyFont="1" applyBorder="1" applyAlignment="1">
      <alignment/>
    </xf>
    <xf numFmtId="0" fontId="22" fillId="0" borderId="0" xfId="0" applyFont="1" applyBorder="1" applyAlignment="1">
      <alignment/>
    </xf>
    <xf numFmtId="0" fontId="25" fillId="24" borderId="10" xfId="0" applyFont="1" applyFill="1" applyBorder="1" applyAlignment="1">
      <alignment horizontal="center" vertical="center"/>
    </xf>
    <xf numFmtId="0" fontId="25" fillId="24" borderId="10" xfId="0" applyFont="1" applyFill="1" applyBorder="1" applyAlignment="1">
      <alignment horizontal="center" wrapText="1"/>
    </xf>
    <xf numFmtId="4" fontId="25" fillId="24" borderId="10" xfId="0" applyNumberFormat="1" applyFont="1" applyFill="1" applyBorder="1" applyAlignment="1">
      <alignment horizontal="center" wrapText="1"/>
    </xf>
    <xf numFmtId="170" fontId="25" fillId="24" borderId="10" xfId="44" applyNumberFormat="1" applyFont="1" applyFill="1" applyBorder="1" applyAlignment="1">
      <alignment horizontal="right" wrapText="1"/>
    </xf>
    <xf numFmtId="0" fontId="23" fillId="24" borderId="14" xfId="0" applyFont="1" applyFill="1" applyBorder="1" applyAlignment="1">
      <alignment horizontal="center" vertical="center" wrapText="1"/>
    </xf>
    <xf numFmtId="170" fontId="23" fillId="24" borderId="10" xfId="44" applyNumberFormat="1" applyFont="1" applyFill="1" applyBorder="1" applyAlignment="1">
      <alignment horizontal="center" vertical="center" wrapText="1"/>
    </xf>
    <xf numFmtId="1" fontId="21" fillId="0" borderId="12" xfId="0" applyNumberFormat="1" applyFont="1" applyBorder="1" applyAlignment="1">
      <alignment horizontal="center"/>
    </xf>
    <xf numFmtId="4" fontId="21" fillId="0" borderId="10" xfId="0" applyNumberFormat="1" applyFont="1" applyBorder="1" applyAlignment="1">
      <alignment horizontal="center"/>
    </xf>
    <xf numFmtId="170" fontId="21" fillId="0" borderId="10" xfId="0" applyNumberFormat="1" applyFont="1" applyFill="1" applyBorder="1" applyAlignment="1">
      <alignment horizontal="center"/>
    </xf>
    <xf numFmtId="44" fontId="21" fillId="0" borderId="0" xfId="0" applyNumberFormat="1" applyFont="1" applyAlignment="1">
      <alignment/>
    </xf>
    <xf numFmtId="0" fontId="23" fillId="25" borderId="16" xfId="0" applyFont="1" applyFill="1" applyBorder="1" applyAlignment="1">
      <alignment horizontal="center"/>
    </xf>
    <xf numFmtId="1" fontId="23" fillId="25" borderId="10" xfId="0" applyNumberFormat="1" applyFont="1" applyFill="1" applyBorder="1" applyAlignment="1">
      <alignment horizontal="center" vertical="center"/>
    </xf>
    <xf numFmtId="4" fontId="23" fillId="25" borderId="10" xfId="0" applyNumberFormat="1" applyFont="1" applyFill="1" applyBorder="1" applyAlignment="1">
      <alignment horizontal="center" vertical="center"/>
    </xf>
    <xf numFmtId="170" fontId="23" fillId="25" borderId="10" xfId="44" applyNumberFormat="1" applyFont="1" applyFill="1" applyBorder="1" applyAlignment="1">
      <alignment horizontal="right" vertical="center"/>
    </xf>
    <xf numFmtId="170" fontId="23" fillId="25" borderId="10" xfId="0" applyNumberFormat="1" applyFont="1" applyFill="1" applyBorder="1" applyAlignment="1">
      <alignment horizontal="center" vertical="center"/>
    </xf>
    <xf numFmtId="4" fontId="25" fillId="24" borderId="10" xfId="0" applyNumberFormat="1" applyFont="1" applyFill="1" applyBorder="1" applyAlignment="1">
      <alignment horizontal="center" vertical="center"/>
    </xf>
    <xf numFmtId="170" fontId="25" fillId="24" borderId="10" xfId="44" applyNumberFormat="1" applyFont="1" applyFill="1" applyBorder="1" applyAlignment="1">
      <alignment horizontal="center" vertical="center"/>
    </xf>
    <xf numFmtId="0" fontId="25" fillId="0" borderId="0" xfId="0" applyFont="1" applyFill="1" applyBorder="1" applyAlignment="1">
      <alignment horizontal="center" wrapText="1"/>
    </xf>
    <xf numFmtId="170" fontId="25" fillId="0" borderId="0" xfId="0" applyNumberFormat="1" applyFont="1" applyFill="1" applyBorder="1" applyAlignment="1">
      <alignment horizontal="right" wrapText="1"/>
    </xf>
    <xf numFmtId="0" fontId="23" fillId="0" borderId="0" xfId="0" applyFont="1" applyFill="1" applyAlignment="1">
      <alignment/>
    </xf>
    <xf numFmtId="0" fontId="51" fillId="0" borderId="10" xfId="0" applyFont="1" applyBorder="1" applyAlignment="1">
      <alignment horizontal="center" vertical="center"/>
    </xf>
    <xf numFmtId="0" fontId="21" fillId="0" borderId="0" xfId="0" applyFont="1" applyFill="1" applyAlignment="1">
      <alignment/>
    </xf>
    <xf numFmtId="1" fontId="23" fillId="25" borderId="12" xfId="0" applyNumberFormat="1" applyFont="1" applyFill="1" applyBorder="1" applyAlignment="1">
      <alignment horizontal="center"/>
    </xf>
    <xf numFmtId="0" fontId="25" fillId="24" borderId="12" xfId="0" applyFont="1" applyFill="1" applyBorder="1" applyAlignment="1">
      <alignment horizontal="center" vertical="center"/>
    </xf>
    <xf numFmtId="0" fontId="23" fillId="24" borderId="12" xfId="0" applyFont="1" applyFill="1" applyBorder="1" applyAlignment="1">
      <alignment horizontal="center" vertical="center" wrapText="1"/>
    </xf>
    <xf numFmtId="4" fontId="21" fillId="0" borderId="10" xfId="0" applyNumberFormat="1" applyFont="1" applyBorder="1" applyAlignment="1">
      <alignment horizontal="center" vertical="center"/>
    </xf>
    <xf numFmtId="170" fontId="21" fillId="0" borderId="10" xfId="0" applyNumberFormat="1" applyFont="1" applyBorder="1" applyAlignment="1">
      <alignment horizontal="center"/>
    </xf>
    <xf numFmtId="0" fontId="21" fillId="0" borderId="16" xfId="0" applyFont="1" applyBorder="1" applyAlignment="1">
      <alignment/>
    </xf>
    <xf numFmtId="170" fontId="23" fillId="0" borderId="0" xfId="0" applyNumberFormat="1" applyFont="1" applyAlignment="1">
      <alignment/>
    </xf>
    <xf numFmtId="0" fontId="21" fillId="0" borderId="17" xfId="0" applyFont="1" applyBorder="1" applyAlignment="1">
      <alignment horizontal="center"/>
    </xf>
    <xf numFmtId="1" fontId="21" fillId="0" borderId="12" xfId="0" applyNumberFormat="1" applyFont="1" applyBorder="1" applyAlignment="1">
      <alignment horizontal="center" vertical="center"/>
    </xf>
    <xf numFmtId="4" fontId="24" fillId="0" borderId="10" xfId="0" applyNumberFormat="1" applyFont="1" applyFill="1" applyBorder="1" applyAlignment="1">
      <alignment horizontal="center"/>
    </xf>
    <xf numFmtId="4" fontId="24" fillId="0" borderId="10" xfId="0" applyNumberFormat="1" applyFont="1" applyBorder="1" applyAlignment="1">
      <alignment horizontal="center"/>
    </xf>
    <xf numFmtId="1" fontId="21" fillId="0" borderId="12" xfId="0" applyNumberFormat="1" applyFont="1" applyFill="1" applyBorder="1" applyAlignment="1">
      <alignment horizontal="center" vertical="center"/>
    </xf>
    <xf numFmtId="4" fontId="21" fillId="0" borderId="10" xfId="0" applyNumberFormat="1" applyFont="1" applyFill="1" applyBorder="1" applyAlignment="1">
      <alignment horizontal="center" vertical="center"/>
    </xf>
    <xf numFmtId="0" fontId="21" fillId="0" borderId="17" xfId="0" applyFont="1" applyBorder="1" applyAlignment="1">
      <alignment/>
    </xf>
    <xf numFmtId="1" fontId="25" fillId="25" borderId="17" xfId="0" applyNumberFormat="1" applyFont="1" applyFill="1" applyBorder="1" applyAlignment="1">
      <alignment horizontal="center" vertical="center"/>
    </xf>
    <xf numFmtId="1" fontId="25" fillId="25" borderId="12" xfId="0" applyNumberFormat="1" applyFont="1" applyFill="1" applyBorder="1" applyAlignment="1">
      <alignment horizontal="center" vertical="center"/>
    </xf>
    <xf numFmtId="4" fontId="25" fillId="25" borderId="10" xfId="0" applyNumberFormat="1" applyFont="1" applyFill="1" applyBorder="1" applyAlignment="1">
      <alignment horizontal="center" vertical="center"/>
    </xf>
    <xf numFmtId="170" fontId="25" fillId="25" borderId="10" xfId="44" applyNumberFormat="1" applyFont="1" applyFill="1" applyBorder="1" applyAlignment="1">
      <alignment horizontal="right" vertical="center"/>
    </xf>
    <xf numFmtId="170" fontId="25" fillId="25" borderId="10" xfId="44" applyNumberFormat="1" applyFont="1" applyFill="1" applyBorder="1" applyAlignment="1">
      <alignment horizontal="center" vertical="center"/>
    </xf>
    <xf numFmtId="0" fontId="25" fillId="0" borderId="0" xfId="0" applyFont="1" applyBorder="1" applyAlignment="1">
      <alignment/>
    </xf>
    <xf numFmtId="0" fontId="21" fillId="0" borderId="0" xfId="0" applyFont="1" applyAlignment="1">
      <alignment horizontal="center"/>
    </xf>
    <xf numFmtId="4" fontId="21" fillId="0" borderId="0" xfId="0" applyNumberFormat="1" applyFont="1" applyAlignment="1">
      <alignment horizontal="right"/>
    </xf>
    <xf numFmtId="170" fontId="21" fillId="0" borderId="0" xfId="44" applyNumberFormat="1" applyFont="1" applyAlignment="1">
      <alignment horizontal="right"/>
    </xf>
    <xf numFmtId="0" fontId="21" fillId="0" borderId="0" xfId="0" applyFont="1" applyBorder="1" applyAlignment="1">
      <alignment horizontal="center"/>
    </xf>
    <xf numFmtId="4" fontId="21" fillId="0" borderId="0" xfId="0" applyNumberFormat="1" applyFont="1" applyBorder="1" applyAlignment="1">
      <alignment/>
    </xf>
    <xf numFmtId="4" fontId="21" fillId="0" borderId="0" xfId="0" applyNumberFormat="1" applyFont="1" applyBorder="1" applyAlignment="1">
      <alignment horizontal="right"/>
    </xf>
    <xf numFmtId="0" fontId="51" fillId="0" borderId="10" xfId="0" applyBorder="1" applyAlignment="1">
      <alignment vertical="center"/>
    </xf>
    <xf numFmtId="0" fontId="51" fillId="0" borderId="10" xfId="0" applyBorder="1" applyAlignment="1">
      <alignment horizontal="right" vertical="center"/>
    </xf>
    <xf numFmtId="0" fontId="52" fillId="25" borderId="10" xfId="0" applyFont="1" applyFill="1" applyBorder="1" applyAlignment="1">
      <alignment horizontal="center"/>
    </xf>
    <xf numFmtId="1" fontId="52" fillId="25" borderId="10" xfId="0" applyNumberFormat="1" applyFont="1" applyFill="1" applyBorder="1" applyAlignment="1">
      <alignment horizontal="center"/>
    </xf>
    <xf numFmtId="0" fontId="21" fillId="0" borderId="17" xfId="0" applyFont="1" applyFill="1" applyBorder="1" applyAlignment="1">
      <alignment horizontal="center" vertical="center"/>
    </xf>
    <xf numFmtId="4" fontId="24" fillId="0" borderId="10" xfId="0" applyNumberFormat="1" applyFont="1" applyFill="1" applyBorder="1" applyAlignment="1">
      <alignment horizontal="center"/>
    </xf>
    <xf numFmtId="0" fontId="53" fillId="0" borderId="10" xfId="0" applyFont="1" applyFill="1" applyBorder="1" applyAlignment="1" applyProtection="1">
      <alignment horizontal="left" vertical="center"/>
      <protection/>
    </xf>
    <xf numFmtId="0" fontId="53" fillId="0" borderId="10" xfId="0" applyFont="1" applyFill="1" applyBorder="1" applyAlignment="1" applyProtection="1">
      <alignment/>
      <protection/>
    </xf>
    <xf numFmtId="0" fontId="53" fillId="0" borderId="10" xfId="0" applyFont="1" applyFill="1" applyBorder="1" applyAlignment="1" applyProtection="1">
      <alignment wrapText="1"/>
      <protection/>
    </xf>
    <xf numFmtId="0" fontId="53" fillId="0" borderId="10" xfId="0" applyFont="1" applyFill="1" applyBorder="1" applyAlignment="1" applyProtection="1">
      <alignment/>
      <protection/>
    </xf>
    <xf numFmtId="0" fontId="53" fillId="0" borderId="15" xfId="0" applyFont="1" applyFill="1" applyBorder="1" applyAlignment="1" applyProtection="1">
      <alignment/>
      <protection/>
    </xf>
    <xf numFmtId="0" fontId="52" fillId="0" borderId="0" xfId="0" applyFont="1" applyAlignment="1">
      <alignment/>
    </xf>
    <xf numFmtId="170" fontId="54" fillId="0" borderId="0" xfId="0" applyNumberFormat="1" applyFont="1" applyFill="1" applyBorder="1" applyAlignment="1">
      <alignment horizontal="right"/>
    </xf>
    <xf numFmtId="0" fontId="55" fillId="0" borderId="0" xfId="0" applyFont="1" applyAlignment="1">
      <alignment/>
    </xf>
    <xf numFmtId="0" fontId="43" fillId="0" borderId="13" xfId="0" applyFont="1" applyFill="1" applyBorder="1" applyAlignment="1">
      <alignment horizontal="right" vertical="top"/>
    </xf>
    <xf numFmtId="4" fontId="40" fillId="0" borderId="0" xfId="0" applyNumberFormat="1" applyFont="1" applyAlignment="1">
      <alignment/>
    </xf>
    <xf numFmtId="0" fontId="40" fillId="0" borderId="0" xfId="0" applyFont="1" applyAlignment="1">
      <alignment horizontal="center"/>
    </xf>
    <xf numFmtId="0" fontId="21" fillId="0" borderId="16" xfId="0" applyFont="1" applyFill="1" applyBorder="1" applyAlignment="1">
      <alignment/>
    </xf>
    <xf numFmtId="0" fontId="24" fillId="0" borderId="10" xfId="0" applyFont="1" applyFill="1" applyBorder="1" applyAlignment="1">
      <alignment horizontal="center" vertical="center"/>
    </xf>
    <xf numFmtId="0" fontId="33" fillId="24" borderId="10" xfId="0" applyFont="1" applyFill="1" applyBorder="1" applyAlignment="1">
      <alignment horizontal="center" vertical="center"/>
    </xf>
    <xf numFmtId="0" fontId="25" fillId="24" borderId="10" xfId="0" applyFont="1" applyFill="1" applyBorder="1" applyAlignment="1">
      <alignment/>
    </xf>
    <xf numFmtId="44" fontId="37" fillId="24" borderId="10" xfId="44" applyFont="1" applyFill="1" applyBorder="1" applyAlignment="1">
      <alignment horizontal="right" wrapText="1"/>
    </xf>
    <xf numFmtId="0" fontId="21" fillId="24" borderId="10" xfId="0" applyFont="1" applyFill="1" applyBorder="1" applyAlignment="1">
      <alignment horizontal="center" vertical="center" wrapText="1"/>
    </xf>
    <xf numFmtId="44" fontId="28" fillId="24" borderId="10" xfId="44"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8" fillId="0" borderId="10" xfId="0" applyFont="1" applyFill="1" applyBorder="1" applyAlignment="1">
      <alignment horizontal="center"/>
    </xf>
    <xf numFmtId="0" fontId="25" fillId="0" borderId="10" xfId="0" applyFont="1" applyFill="1" applyBorder="1" applyAlignment="1">
      <alignment horizontal="left" vertical="center" wrapText="1"/>
    </xf>
    <xf numFmtId="0" fontId="24" fillId="0" borderId="10" xfId="0" applyFont="1" applyFill="1" applyBorder="1" applyAlignment="1">
      <alignment horizontal="center"/>
    </xf>
    <xf numFmtId="4" fontId="21" fillId="0" borderId="10" xfId="0" applyNumberFormat="1" applyFont="1" applyFill="1" applyBorder="1" applyAlignment="1">
      <alignment/>
    </xf>
    <xf numFmtId="0" fontId="24" fillId="0" borderId="10" xfId="0" applyFont="1" applyBorder="1" applyAlignment="1">
      <alignment horizontal="center"/>
    </xf>
    <xf numFmtId="0" fontId="23" fillId="0" borderId="10" xfId="0" applyFont="1" applyFill="1" applyBorder="1" applyAlignment="1">
      <alignment horizontal="center" vertical="center" wrapText="1"/>
    </xf>
    <xf numFmtId="4" fontId="21" fillId="0" borderId="10" xfId="0" applyNumberFormat="1" applyFont="1" applyBorder="1" applyAlignment="1">
      <alignment/>
    </xf>
    <xf numFmtId="0" fontId="35" fillId="25" borderId="10" xfId="0" applyFont="1" applyFill="1" applyBorder="1" applyAlignment="1">
      <alignment horizontal="center" vertical="center" wrapText="1"/>
    </xf>
    <xf numFmtId="0" fontId="33" fillId="24" borderId="10" xfId="0" applyFont="1" applyFill="1" applyBorder="1" applyAlignment="1">
      <alignment horizontal="center" vertical="center"/>
    </xf>
    <xf numFmtId="4" fontId="23" fillId="24"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xf>
    <xf numFmtId="1" fontId="24" fillId="0" borderId="10" xfId="0" applyNumberFormat="1" applyFont="1" applyFill="1" applyBorder="1" applyAlignment="1">
      <alignment horizontal="center"/>
    </xf>
    <xf numFmtId="4" fontId="24" fillId="0" borderId="10" xfId="0" applyNumberFormat="1" applyFont="1" applyFill="1" applyBorder="1" applyAlignment="1">
      <alignment/>
    </xf>
    <xf numFmtId="0" fontId="24" fillId="0" borderId="10" xfId="0" applyFont="1" applyFill="1" applyBorder="1" applyAlignment="1">
      <alignment/>
    </xf>
    <xf numFmtId="0" fontId="24" fillId="25" borderId="10" xfId="0" applyFont="1" applyFill="1" applyBorder="1" applyAlignment="1">
      <alignment horizontal="center"/>
    </xf>
    <xf numFmtId="0" fontId="24" fillId="25" borderId="10" xfId="0" applyFont="1" applyFill="1" applyBorder="1" applyAlignment="1">
      <alignment/>
    </xf>
    <xf numFmtId="0" fontId="24" fillId="25" borderId="10" xfId="0" applyFont="1" applyFill="1" applyBorder="1" applyAlignment="1">
      <alignment horizontal="right" wrapText="1"/>
    </xf>
    <xf numFmtId="0" fontId="28" fillId="0" borderId="10" xfId="0" applyFont="1" applyFill="1" applyBorder="1" applyAlignment="1">
      <alignment horizontal="center" vertical="center" wrapText="1"/>
    </xf>
    <xf numFmtId="0" fontId="40" fillId="0" borderId="10" xfId="0" applyFont="1" applyFill="1" applyBorder="1" applyAlignment="1">
      <alignment horizontal="center"/>
    </xf>
    <xf numFmtId="0" fontId="23" fillId="0" borderId="0" xfId="0" applyFont="1" applyFill="1" applyBorder="1" applyAlignment="1">
      <alignment/>
    </xf>
    <xf numFmtId="0" fontId="21" fillId="25" borderId="10" xfId="0" applyFont="1" applyFill="1" applyBorder="1" applyAlignment="1">
      <alignment horizontal="center"/>
    </xf>
    <xf numFmtId="0" fontId="21" fillId="25" borderId="10" xfId="0" applyFont="1" applyFill="1" applyBorder="1" applyAlignment="1">
      <alignment horizontal="right" wrapText="1"/>
    </xf>
    <xf numFmtId="4" fontId="23" fillId="25" borderId="10" xfId="0" applyNumberFormat="1" applyFont="1" applyFill="1" applyBorder="1" applyAlignment="1">
      <alignment/>
    </xf>
    <xf numFmtId="0" fontId="23" fillId="25" borderId="10" xfId="0" applyFont="1" applyFill="1" applyBorder="1" applyAlignment="1">
      <alignment/>
    </xf>
    <xf numFmtId="0" fontId="25" fillId="25" borderId="10" xfId="0" applyFont="1" applyFill="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right" wrapText="1"/>
    </xf>
    <xf numFmtId="0" fontId="23" fillId="0" borderId="0" xfId="0" applyFont="1" applyAlignment="1">
      <alignment horizontal="center"/>
    </xf>
    <xf numFmtId="4" fontId="23" fillId="0" borderId="0" xfId="0" applyNumberFormat="1" applyFont="1" applyAlignment="1">
      <alignment/>
    </xf>
    <xf numFmtId="44" fontId="24" fillId="0" borderId="0" xfId="44" applyFont="1" applyAlignment="1">
      <alignment/>
    </xf>
    <xf numFmtId="44" fontId="23" fillId="0" borderId="0" xfId="0" applyNumberFormat="1" applyFont="1" applyFill="1" applyBorder="1" applyAlignment="1">
      <alignment/>
    </xf>
    <xf numFmtId="44" fontId="21" fillId="0" borderId="0" xfId="44" applyFont="1" applyFill="1" applyBorder="1" applyAlignment="1">
      <alignment/>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44" fontId="25" fillId="0" borderId="0" xfId="0" applyNumberFormat="1" applyFont="1" applyFill="1" applyBorder="1" applyAlignment="1">
      <alignment/>
    </xf>
    <xf numFmtId="0" fontId="21" fillId="0" borderId="17" xfId="0" applyFont="1" applyFill="1" applyBorder="1" applyAlignment="1">
      <alignment horizontal="center"/>
    </xf>
    <xf numFmtId="7" fontId="23" fillId="28" borderId="10" xfId="44" applyNumberFormat="1" applyFont="1" applyFill="1" applyBorder="1" applyAlignment="1">
      <alignment horizontal="center" vertical="center"/>
    </xf>
    <xf numFmtId="1" fontId="42" fillId="0" borderId="12" xfId="0" applyNumberFormat="1" applyFont="1" applyBorder="1" applyAlignment="1">
      <alignment horizontal="center" vertical="center"/>
    </xf>
    <xf numFmtId="1" fontId="21" fillId="26" borderId="10" xfId="0" applyNumberFormat="1" applyFont="1" applyFill="1" applyBorder="1" applyAlignment="1">
      <alignment horizontal="center" vertical="center"/>
    </xf>
    <xf numFmtId="1" fontId="21" fillId="26" borderId="14" xfId="0" applyNumberFormat="1" applyFont="1" applyFill="1" applyBorder="1" applyAlignment="1">
      <alignment horizontal="center" vertical="center"/>
    </xf>
    <xf numFmtId="0" fontId="43" fillId="26" borderId="17" xfId="0" applyFont="1" applyFill="1" applyBorder="1" applyAlignment="1">
      <alignment horizontal="left" vertical="top"/>
    </xf>
    <xf numFmtId="0" fontId="21" fillId="0" borderId="13" xfId="0" applyFont="1" applyBorder="1" applyAlignment="1">
      <alignment/>
    </xf>
    <xf numFmtId="0" fontId="43" fillId="26" borderId="10" xfId="0" applyFont="1" applyFill="1" applyBorder="1" applyAlignment="1">
      <alignment horizontal="left" vertical="top"/>
    </xf>
    <xf numFmtId="0" fontId="21" fillId="0" borderId="13" xfId="0" applyFont="1" applyBorder="1" applyAlignment="1">
      <alignment horizontal="center" vertical="center"/>
    </xf>
    <xf numFmtId="0" fontId="44" fillId="26" borderId="13" xfId="0" applyFont="1" applyFill="1" applyBorder="1" applyAlignment="1">
      <alignment vertical="top"/>
    </xf>
    <xf numFmtId="0" fontId="44" fillId="26" borderId="16" xfId="0" applyFont="1" applyFill="1" applyBorder="1" applyAlignment="1">
      <alignment vertical="top"/>
    </xf>
    <xf numFmtId="0" fontId="44" fillId="26" borderId="14" xfId="0" applyFont="1" applyFill="1" applyBorder="1" applyAlignment="1">
      <alignment vertical="top"/>
    </xf>
    <xf numFmtId="0" fontId="44" fillId="26" borderId="17" xfId="0" applyFont="1" applyFill="1" applyBorder="1" applyAlignment="1">
      <alignment vertical="top"/>
    </xf>
    <xf numFmtId="4" fontId="21" fillId="0" borderId="10" xfId="0" applyNumberFormat="1" applyFont="1" applyFill="1" applyBorder="1" applyAlignment="1">
      <alignment horizontal="center"/>
    </xf>
    <xf numFmtId="4" fontId="21" fillId="0" borderId="13" xfId="0" applyNumberFormat="1" applyFont="1" applyFill="1" applyBorder="1" applyAlignment="1">
      <alignment horizontal="center"/>
    </xf>
    <xf numFmtId="4" fontId="21" fillId="0" borderId="13" xfId="0" applyNumberFormat="1" applyFont="1" applyBorder="1" applyAlignment="1">
      <alignment/>
    </xf>
    <xf numFmtId="4" fontId="21" fillId="0" borderId="10" xfId="0" applyNumberFormat="1" applyFont="1" applyFill="1" applyBorder="1" applyAlignment="1">
      <alignment horizontal="center"/>
    </xf>
    <xf numFmtId="0" fontId="21" fillId="26" borderId="10" xfId="0" applyFont="1" applyFill="1" applyBorder="1" applyAlignment="1">
      <alignment horizontal="center" vertical="center"/>
    </xf>
    <xf numFmtId="170" fontId="31" fillId="0" borderId="0" xfId="44" applyNumberFormat="1" applyFont="1" applyBorder="1" applyAlignment="1">
      <alignment/>
    </xf>
    <xf numFmtId="170" fontId="32" fillId="0" borderId="10" xfId="44" applyNumberFormat="1" applyFont="1" applyFill="1" applyBorder="1" applyAlignment="1">
      <alignment vertical="center"/>
    </xf>
    <xf numFmtId="0" fontId="22" fillId="0" borderId="10" xfId="0" applyNumberFormat="1" applyFont="1" applyBorder="1" applyAlignment="1">
      <alignment/>
    </xf>
    <xf numFmtId="170" fontId="23" fillId="0" borderId="0" xfId="0" applyNumberFormat="1" applyFont="1" applyFill="1" applyAlignment="1">
      <alignment/>
    </xf>
    <xf numFmtId="4" fontId="56" fillId="0" borderId="10" xfId="0" applyNumberFormat="1" applyFont="1" applyBorder="1" applyAlignment="1">
      <alignment horizontal="center"/>
    </xf>
    <xf numFmtId="0" fontId="0" fillId="0" borderId="10" xfId="0" applyNumberFormat="1" applyFill="1" applyBorder="1" applyAlignment="1" applyProtection="1">
      <alignment/>
      <protection/>
    </xf>
    <xf numFmtId="0" fontId="51" fillId="0" borderId="10" xfId="0" applyBorder="1" applyAlignment="1">
      <alignment vertical="center"/>
    </xf>
    <xf numFmtId="0" fontId="51" fillId="0" borderId="10" xfId="0" applyFont="1" applyBorder="1" applyAlignment="1">
      <alignment vertical="center"/>
    </xf>
    <xf numFmtId="0" fontId="57" fillId="0" borderId="10" xfId="0" applyFont="1" applyBorder="1" applyAlignment="1">
      <alignment horizontal="right"/>
    </xf>
    <xf numFmtId="0" fontId="23" fillId="30" borderId="0" xfId="0" applyFont="1" applyFill="1" applyAlignment="1">
      <alignment/>
    </xf>
    <xf numFmtId="0" fontId="25" fillId="0" borderId="0" xfId="0" applyFont="1" applyFill="1" applyAlignment="1">
      <alignment/>
    </xf>
    <xf numFmtId="0" fontId="23" fillId="0" borderId="10" xfId="0" applyFont="1" applyFill="1" applyBorder="1" applyAlignment="1">
      <alignment/>
    </xf>
    <xf numFmtId="0" fontId="23" fillId="31" borderId="0" xfId="0" applyFont="1" applyFill="1" applyAlignment="1">
      <alignment/>
    </xf>
    <xf numFmtId="0" fontId="23" fillId="30" borderId="0" xfId="0" applyFont="1" applyFill="1" applyAlignment="1">
      <alignment/>
    </xf>
    <xf numFmtId="0" fontId="23" fillId="0" borderId="0" xfId="0" applyFont="1" applyFill="1" applyBorder="1" applyAlignment="1">
      <alignment horizontal="right"/>
    </xf>
    <xf numFmtId="0" fontId="23" fillId="0" borderId="0" xfId="0" applyFont="1" applyFill="1" applyAlignment="1">
      <alignment horizontal="right"/>
    </xf>
    <xf numFmtId="4" fontId="23" fillId="24" borderId="10" xfId="0" applyNumberFormat="1" applyFont="1" applyFill="1" applyBorder="1" applyAlignment="1">
      <alignment horizontal="center"/>
    </xf>
    <xf numFmtId="0" fontId="58" fillId="0" borderId="0" xfId="0" applyFont="1" applyFill="1" applyAlignment="1">
      <alignment horizontal="center"/>
    </xf>
    <xf numFmtId="1" fontId="55" fillId="25" borderId="10" xfId="0" applyNumberFormat="1" applyFont="1" applyFill="1" applyBorder="1" applyAlignment="1">
      <alignment horizontal="center"/>
    </xf>
    <xf numFmtId="0" fontId="59" fillId="24" borderId="10" xfId="0" applyFont="1" applyFill="1" applyBorder="1" applyAlignment="1">
      <alignment horizontal="center"/>
    </xf>
    <xf numFmtId="170" fontId="37" fillId="24" borderId="10" xfId="44" applyNumberFormat="1" applyFont="1" applyFill="1" applyBorder="1" applyAlignment="1">
      <alignment horizontal="right" wrapText="1"/>
    </xf>
    <xf numFmtId="0" fontId="60" fillId="0" borderId="10" xfId="0" applyFont="1" applyFill="1" applyBorder="1" applyAlignment="1">
      <alignment horizontal="center"/>
    </xf>
    <xf numFmtId="0" fontId="30" fillId="0" borderId="10" xfId="0" applyFont="1" applyFill="1" applyBorder="1" applyAlignment="1">
      <alignment horizontal="center" vertical="center" wrapText="1"/>
    </xf>
    <xf numFmtId="0" fontId="60" fillId="0" borderId="10" xfId="0" applyFont="1" applyBorder="1" applyAlignment="1">
      <alignment/>
    </xf>
    <xf numFmtId="0" fontId="27" fillId="0" borderId="10" xfId="0" applyFont="1" applyBorder="1" applyAlignment="1">
      <alignment horizontal="center"/>
    </xf>
    <xf numFmtId="4" fontId="30" fillId="0" borderId="10" xfId="0" applyNumberFormat="1" applyFont="1" applyFill="1" applyBorder="1" applyAlignment="1">
      <alignment horizontal="center" vertical="center" wrapText="1"/>
    </xf>
    <xf numFmtId="0" fontId="30" fillId="0" borderId="10" xfId="0" applyFont="1" applyBorder="1" applyAlignment="1">
      <alignment/>
    </xf>
    <xf numFmtId="0" fontId="30" fillId="0" borderId="10" xfId="0" applyFont="1" applyBorder="1" applyAlignment="1">
      <alignment horizontal="center"/>
    </xf>
    <xf numFmtId="0" fontId="61" fillId="0" borderId="10" xfId="0" applyFont="1" applyFill="1" applyBorder="1" applyAlignment="1">
      <alignment horizontal="center" vertical="center" wrapText="1"/>
    </xf>
    <xf numFmtId="4" fontId="30" fillId="0" borderId="10" xfId="0" applyNumberFormat="1" applyFont="1" applyFill="1" applyBorder="1" applyAlignment="1">
      <alignment horizontal="center" vertical="top" wrapText="1"/>
    </xf>
    <xf numFmtId="0" fontId="23" fillId="24" borderId="10" xfId="0" applyFont="1" applyFill="1" applyBorder="1" applyAlignment="1">
      <alignment horizontal="center" wrapText="1"/>
    </xf>
    <xf numFmtId="0" fontId="31" fillId="24" borderId="10" xfId="0" applyFont="1" applyFill="1" applyBorder="1" applyAlignment="1">
      <alignment horizontal="center" wrapText="1"/>
    </xf>
    <xf numFmtId="170" fontId="28" fillId="24" borderId="10" xfId="44" applyNumberFormat="1" applyFont="1" applyFill="1" applyBorder="1" applyAlignment="1">
      <alignment vertical="center"/>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4" fontId="30" fillId="0" borderId="10" xfId="0" applyNumberFormat="1" applyFont="1" applyBorder="1" applyAlignment="1">
      <alignment horizontal="center"/>
    </xf>
    <xf numFmtId="0" fontId="64" fillId="0" borderId="10" xfId="0" applyFont="1" applyBorder="1" applyAlignment="1">
      <alignment/>
    </xf>
    <xf numFmtId="0" fontId="30" fillId="0" borderId="10" xfId="0" applyFont="1" applyFill="1" applyBorder="1" applyAlignment="1">
      <alignment horizontal="center"/>
    </xf>
    <xf numFmtId="0" fontId="30" fillId="0" borderId="10" xfId="0" applyFont="1" applyFill="1" applyBorder="1" applyAlignment="1">
      <alignment horizontal="right" wrapText="1"/>
    </xf>
    <xf numFmtId="4" fontId="62" fillId="0" borderId="10" xfId="0" applyNumberFormat="1" applyFont="1" applyFill="1" applyBorder="1" applyAlignment="1">
      <alignment horizontal="center"/>
    </xf>
    <xf numFmtId="4" fontId="30" fillId="0" borderId="10" xfId="0" applyNumberFormat="1" applyFont="1" applyFill="1" applyBorder="1" applyAlignment="1">
      <alignment/>
    </xf>
    <xf numFmtId="0" fontId="63" fillId="0" borderId="10" xfId="0" applyFont="1" applyFill="1" applyBorder="1" applyAlignment="1">
      <alignment horizontal="center" vertical="center" wrapText="1"/>
    </xf>
    <xf numFmtId="4" fontId="62" fillId="0" borderId="10" xfId="0" applyNumberFormat="1" applyFont="1" applyFill="1" applyBorder="1" applyAlignment="1">
      <alignment horizontal="center" vertical="center" wrapText="1"/>
    </xf>
    <xf numFmtId="4" fontId="62" fillId="0" borderId="10" xfId="0" applyNumberFormat="1" applyFont="1" applyFill="1" applyBorder="1" applyAlignment="1">
      <alignment horizontal="center" vertical="top" wrapText="1"/>
    </xf>
    <xf numFmtId="0" fontId="60" fillId="0" borderId="10" xfId="0" applyFont="1" applyFill="1" applyBorder="1" applyAlignment="1">
      <alignment/>
    </xf>
    <xf numFmtId="0" fontId="60" fillId="0" borderId="10" xfId="0" applyFont="1" applyBorder="1" applyAlignment="1">
      <alignment horizontal="center"/>
    </xf>
    <xf numFmtId="0" fontId="37" fillId="25" borderId="10" xfId="0" applyFont="1" applyFill="1" applyBorder="1" applyAlignment="1">
      <alignment horizontal="center" vertical="center"/>
    </xf>
    <xf numFmtId="0" fontId="33" fillId="24" borderId="10" xfId="0" applyFont="1" applyFill="1" applyBorder="1" applyAlignment="1">
      <alignment horizontal="center" vertical="center" wrapText="1"/>
    </xf>
    <xf numFmtId="0" fontId="27" fillId="0" borderId="10" xfId="0" applyFont="1" applyBorder="1" applyAlignment="1">
      <alignment/>
    </xf>
    <xf numFmtId="0" fontId="30" fillId="0" borderId="10" xfId="0" applyFont="1" applyFill="1" applyBorder="1" applyAlignment="1">
      <alignment horizontal="center" vertical="top" wrapText="1"/>
    </xf>
    <xf numFmtId="0" fontId="3" fillId="25" borderId="10" xfId="0" applyFont="1" applyFill="1" applyBorder="1" applyAlignment="1">
      <alignment horizontal="center"/>
    </xf>
    <xf numFmtId="0" fontId="0" fillId="24" borderId="10" xfId="0" applyFont="1" applyFill="1" applyBorder="1" applyAlignment="1">
      <alignment horizontal="center"/>
    </xf>
    <xf numFmtId="0" fontId="27" fillId="0" borderId="10" xfId="0" applyFont="1" applyFill="1" applyBorder="1" applyAlignment="1">
      <alignment horizontal="center"/>
    </xf>
    <xf numFmtId="0" fontId="3" fillId="25" borderId="10" xfId="0" applyFont="1" applyFill="1" applyBorder="1" applyAlignment="1">
      <alignment/>
    </xf>
    <xf numFmtId="0" fontId="0" fillId="24" borderId="10" xfId="0" applyFill="1" applyBorder="1" applyAlignment="1">
      <alignment/>
    </xf>
    <xf numFmtId="0" fontId="65" fillId="0" borderId="10" xfId="0" applyFont="1" applyBorder="1" applyAlignment="1">
      <alignment/>
    </xf>
    <xf numFmtId="0" fontId="30" fillId="0" borderId="10" xfId="0" applyFont="1" applyFill="1" applyBorder="1" applyAlignment="1">
      <alignment horizontal="center" vertical="center"/>
    </xf>
    <xf numFmtId="0" fontId="30" fillId="0" borderId="10" xfId="0" applyFont="1" applyFill="1" applyBorder="1" applyAlignment="1">
      <alignment horizontal="center" wrapText="1"/>
    </xf>
    <xf numFmtId="0" fontId="67" fillId="0" borderId="10" xfId="0" applyFont="1" applyFill="1" applyBorder="1" applyAlignment="1">
      <alignment horizontal="center" vertical="center" wrapText="1"/>
    </xf>
    <xf numFmtId="0" fontId="33" fillId="25" borderId="10" xfId="0" applyFont="1" applyFill="1" applyBorder="1" applyAlignment="1">
      <alignment horizontal="center" vertical="center"/>
    </xf>
    <xf numFmtId="0" fontId="23" fillId="25" borderId="10" xfId="0" applyFont="1" applyFill="1" applyBorder="1" applyAlignment="1">
      <alignment horizontal="center" vertical="center"/>
    </xf>
    <xf numFmtId="0" fontId="0" fillId="25" borderId="10" xfId="0" applyFont="1" applyFill="1" applyBorder="1" applyAlignment="1">
      <alignment horizontal="center"/>
    </xf>
    <xf numFmtId="0" fontId="31" fillId="25" borderId="10" xfId="0" applyFont="1" applyFill="1" applyBorder="1" applyAlignment="1">
      <alignment horizontal="center" vertical="center"/>
    </xf>
    <xf numFmtId="0" fontId="25" fillId="25" borderId="10" xfId="0" applyFont="1" applyFill="1" applyBorder="1" applyAlignment="1">
      <alignment/>
    </xf>
    <xf numFmtId="170" fontId="37" fillId="25" borderId="10" xfId="44" applyNumberFormat="1" applyFont="1" applyFill="1" applyBorder="1" applyAlignment="1">
      <alignment/>
    </xf>
    <xf numFmtId="0" fontId="48" fillId="0" borderId="10" xfId="0" applyFont="1" applyBorder="1" applyAlignment="1">
      <alignment horizontal="center"/>
    </xf>
    <xf numFmtId="0" fontId="0" fillId="0" borderId="10" xfId="0" applyFont="1" applyBorder="1" applyAlignment="1">
      <alignment horizontal="center"/>
    </xf>
    <xf numFmtId="4" fontId="21"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66" fillId="24" borderId="10" xfId="0" applyFont="1" applyFill="1" applyBorder="1" applyAlignment="1">
      <alignment horizontal="center"/>
    </xf>
    <xf numFmtId="0" fontId="36" fillId="0" borderId="0" xfId="0" applyFont="1" applyBorder="1" applyAlignment="1">
      <alignment horizontal="center"/>
    </xf>
    <xf numFmtId="0" fontId="24" fillId="0" borderId="0" xfId="0" applyFont="1" applyBorder="1" applyAlignment="1">
      <alignment horizontal="center"/>
    </xf>
    <xf numFmtId="0" fontId="36" fillId="0" borderId="0" xfId="0" applyFont="1" applyFill="1" applyBorder="1" applyAlignment="1">
      <alignment horizontal="center"/>
    </xf>
    <xf numFmtId="0" fontId="23" fillId="0" borderId="0" xfId="0" applyFont="1" applyBorder="1" applyAlignment="1">
      <alignment horizontal="center"/>
    </xf>
    <xf numFmtId="0" fontId="28" fillId="25" borderId="10"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10" xfId="0" applyFont="1" applyFill="1" applyBorder="1" applyAlignment="1">
      <alignment horizontal="center" vertical="center"/>
    </xf>
    <xf numFmtId="4" fontId="23" fillId="24" borderId="10" xfId="0" applyNumberFormat="1" applyFont="1" applyFill="1" applyBorder="1" applyAlignment="1">
      <alignment horizontal="center" vertical="center" wrapText="1"/>
    </xf>
    <xf numFmtId="44" fontId="28" fillId="24" borderId="10" xfId="44" applyFont="1" applyFill="1" applyBorder="1" applyAlignment="1">
      <alignment horizontal="center" vertical="center" wrapText="1"/>
    </xf>
    <xf numFmtId="170" fontId="23" fillId="24" borderId="10" xfId="44"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xf>
    <xf numFmtId="0" fontId="23" fillId="0" borderId="0" xfId="0" applyFont="1" applyAlignment="1">
      <alignment/>
    </xf>
    <xf numFmtId="170" fontId="23" fillId="0" borderId="10" xfId="44" applyNumberFormat="1" applyFont="1" applyFill="1" applyBorder="1" applyAlignment="1">
      <alignment horizontal="right" vertical="center"/>
    </xf>
    <xf numFmtId="170" fontId="25" fillId="24" borderId="10" xfId="44" applyNumberFormat="1" applyFont="1" applyFill="1" applyBorder="1" applyAlignment="1">
      <alignment horizontal="center" wrapText="1"/>
    </xf>
    <xf numFmtId="170" fontId="23" fillId="24" borderId="10" xfId="44" applyNumberFormat="1" applyFont="1" applyFill="1" applyBorder="1" applyAlignment="1">
      <alignment horizontal="center" vertical="center"/>
    </xf>
    <xf numFmtId="170" fontId="24" fillId="0" borderId="10" xfId="0" applyNumberFormat="1" applyFont="1" applyFill="1" applyBorder="1" applyAlignment="1">
      <alignment horizontal="center"/>
    </xf>
    <xf numFmtId="49" fontId="22" fillId="0" borderId="10" xfId="44" applyNumberFormat="1" applyFont="1" applyBorder="1" applyAlignment="1">
      <alignment horizontal="right"/>
    </xf>
    <xf numFmtId="170" fontId="24" fillId="0" borderId="0" xfId="44" applyNumberFormat="1" applyFont="1" applyAlignment="1">
      <alignment/>
    </xf>
    <xf numFmtId="0" fontId="42" fillId="0" borderId="0" xfId="0" applyFont="1" applyAlignment="1">
      <alignment/>
    </xf>
    <xf numFmtId="0" fontId="69" fillId="24" borderId="10" xfId="0" applyFont="1" applyFill="1" applyBorder="1" applyAlignment="1">
      <alignment horizontal="center" vertical="center" wrapText="1"/>
    </xf>
    <xf numFmtId="0" fontId="69" fillId="24" borderId="10" xfId="0" applyFont="1" applyFill="1" applyBorder="1" applyAlignment="1">
      <alignment horizontal="center" vertical="center"/>
    </xf>
    <xf numFmtId="4" fontId="69" fillId="24" borderId="10" xfId="0" applyNumberFormat="1" applyFont="1" applyFill="1" applyBorder="1" applyAlignment="1">
      <alignment horizontal="center" vertical="center" wrapText="1"/>
    </xf>
    <xf numFmtId="170" fontId="69" fillId="24" borderId="10" xfId="44" applyNumberFormat="1" applyFont="1" applyFill="1" applyBorder="1" applyAlignment="1">
      <alignment horizontal="center" vertical="center" wrapText="1"/>
    </xf>
    <xf numFmtId="0" fontId="42" fillId="27"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27" borderId="10" xfId="0" applyFont="1" applyFill="1" applyBorder="1" applyAlignment="1">
      <alignment horizontal="center" vertical="center" wrapText="1"/>
    </xf>
    <xf numFmtId="4" fontId="42" fillId="27" borderId="10" xfId="44" applyNumberFormat="1" applyFont="1" applyFill="1" applyBorder="1" applyAlignment="1">
      <alignment horizontal="center" vertical="center"/>
    </xf>
    <xf numFmtId="4" fontId="42" fillId="27" borderId="10" xfId="0" applyNumberFormat="1" applyFont="1" applyFill="1" applyBorder="1" applyAlignment="1">
      <alignment horizontal="center" vertical="center" wrapText="1"/>
    </xf>
    <xf numFmtId="170" fontId="42" fillId="27" borderId="10" xfId="44" applyNumberFormat="1" applyFont="1" applyFill="1" applyBorder="1" applyAlignment="1">
      <alignment horizontal="center" vertical="center"/>
    </xf>
    <xf numFmtId="0" fontId="0" fillId="0" borderId="10" xfId="0" applyFont="1" applyBorder="1" applyAlignment="1">
      <alignment horizontal="center" vertical="center"/>
    </xf>
    <xf numFmtId="170" fontId="42" fillId="27" borderId="10" xfId="44" applyNumberFormat="1" applyFont="1" applyFill="1" applyBorder="1" applyAlignment="1">
      <alignment horizontal="center" vertical="center" wrapText="1"/>
    </xf>
    <xf numFmtId="44" fontId="42" fillId="27" borderId="10" xfId="44" applyFont="1" applyFill="1" applyBorder="1" applyAlignment="1">
      <alignment horizontal="center" vertical="center" wrapText="1"/>
    </xf>
    <xf numFmtId="4" fontId="42" fillId="27" borderId="10" xfId="0" applyNumberFormat="1" applyFont="1" applyFill="1" applyBorder="1" applyAlignment="1">
      <alignment horizontal="center" vertical="center"/>
    </xf>
    <xf numFmtId="0" fontId="69" fillId="25" borderId="10" xfId="0" applyFont="1" applyFill="1" applyBorder="1" applyAlignment="1">
      <alignment horizontal="center" vertical="center" wrapText="1"/>
    </xf>
    <xf numFmtId="0" fontId="69" fillId="25" borderId="10" xfId="0" applyFont="1" applyFill="1" applyBorder="1" applyAlignment="1">
      <alignment horizontal="center" vertical="center"/>
    </xf>
    <xf numFmtId="4" fontId="69" fillId="25" borderId="10" xfId="0" applyNumberFormat="1" applyFont="1" applyFill="1" applyBorder="1" applyAlignment="1">
      <alignment horizontal="center" vertical="center" wrapText="1"/>
    </xf>
    <xf numFmtId="170" fontId="69" fillId="25" borderId="10" xfId="44"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0" xfId="0" applyFont="1" applyAlignment="1">
      <alignment horizontal="center" vertical="center"/>
    </xf>
    <xf numFmtId="0" fontId="0" fillId="0" borderId="10" xfId="0" applyFont="1" applyFill="1" applyBorder="1" applyAlignment="1">
      <alignment horizontal="center" vertical="center"/>
    </xf>
    <xf numFmtId="0" fontId="70" fillId="27" borderId="10" xfId="0" applyFont="1" applyFill="1" applyBorder="1" applyAlignment="1">
      <alignment horizontal="center" vertical="center" wrapText="1"/>
    </xf>
    <xf numFmtId="0" fontId="68" fillId="25" borderId="17" xfId="0" applyFont="1" applyFill="1" applyBorder="1" applyAlignment="1">
      <alignment horizontal="center" vertical="center"/>
    </xf>
    <xf numFmtId="0" fontId="68" fillId="25" borderId="12" xfId="0" applyFont="1" applyFill="1" applyBorder="1" applyAlignment="1">
      <alignment horizontal="center" vertical="center"/>
    </xf>
    <xf numFmtId="0" fontId="68" fillId="25" borderId="10" xfId="0" applyFont="1" applyFill="1" applyBorder="1" applyAlignment="1">
      <alignment horizontal="center" vertical="center"/>
    </xf>
    <xf numFmtId="0" fontId="69" fillId="25" borderId="10" xfId="0" applyFont="1" applyFill="1" applyBorder="1" applyAlignment="1">
      <alignment horizontal="center" vertical="center"/>
    </xf>
    <xf numFmtId="0" fontId="68" fillId="25" borderId="10" xfId="0" applyFont="1" applyFill="1" applyBorder="1" applyAlignment="1">
      <alignment horizontal="center" vertical="center" wrapText="1"/>
    </xf>
    <xf numFmtId="4" fontId="68" fillId="25" borderId="10" xfId="44" applyNumberFormat="1" applyFont="1" applyFill="1" applyBorder="1" applyAlignment="1">
      <alignment horizontal="center" vertical="center"/>
    </xf>
    <xf numFmtId="4" fontId="68" fillId="25" borderId="10" xfId="0" applyNumberFormat="1" applyFont="1" applyFill="1" applyBorder="1" applyAlignment="1">
      <alignment horizontal="center" vertical="center"/>
    </xf>
    <xf numFmtId="170" fontId="68" fillId="25" borderId="10" xfId="44" applyNumberFormat="1" applyFont="1" applyFill="1" applyBorder="1" applyAlignment="1">
      <alignment horizontal="center" vertical="center"/>
    </xf>
    <xf numFmtId="0" fontId="42" fillId="0" borderId="0" xfId="0" applyFont="1" applyAlignment="1">
      <alignment horizontal="center"/>
    </xf>
    <xf numFmtId="4" fontId="25" fillId="0" borderId="10" xfId="0" applyNumberFormat="1" applyFont="1" applyFill="1" applyBorder="1" applyAlignment="1">
      <alignment horizontal="center"/>
    </xf>
    <xf numFmtId="0" fontId="21" fillId="32" borderId="10" xfId="0" applyFont="1" applyFill="1" applyBorder="1" applyAlignment="1">
      <alignment horizontal="left" vertical="center" wrapText="1"/>
    </xf>
    <xf numFmtId="0" fontId="21" fillId="32" borderId="10" xfId="0" applyFont="1" applyFill="1" applyBorder="1" applyAlignment="1">
      <alignment horizontal="center" wrapText="1"/>
    </xf>
    <xf numFmtId="0" fontId="21" fillId="32" borderId="10" xfId="0" applyFont="1" applyFill="1" applyBorder="1" applyAlignment="1">
      <alignment/>
    </xf>
    <xf numFmtId="1" fontId="21" fillId="32" borderId="10" xfId="0" applyNumberFormat="1" applyFont="1" applyFill="1" applyBorder="1" applyAlignment="1">
      <alignment horizontal="left"/>
    </xf>
    <xf numFmtId="0" fontId="47" fillId="32" borderId="0" xfId="0" applyFont="1" applyFill="1" applyAlignment="1">
      <alignment/>
    </xf>
    <xf numFmtId="1" fontId="21" fillId="32" borderId="10" xfId="0" applyNumberFormat="1" applyFont="1" applyFill="1" applyBorder="1" applyAlignment="1">
      <alignment horizontal="center"/>
    </xf>
    <xf numFmtId="0" fontId="21" fillId="32" borderId="10" xfId="0" applyFont="1" applyFill="1" applyBorder="1" applyAlignment="1">
      <alignment horizontal="center"/>
    </xf>
    <xf numFmtId="0" fontId="48" fillId="32" borderId="10" xfId="0" applyNumberFormat="1" applyFont="1" applyFill="1" applyBorder="1" applyAlignment="1" applyProtection="1">
      <alignment/>
      <protection/>
    </xf>
    <xf numFmtId="0" fontId="24" fillId="32" borderId="10" xfId="0" applyNumberFormat="1" applyFont="1" applyFill="1" applyBorder="1" applyAlignment="1" applyProtection="1">
      <alignment/>
      <protection/>
    </xf>
    <xf numFmtId="1" fontId="21" fillId="32" borderId="12" xfId="0" applyNumberFormat="1" applyFont="1" applyFill="1" applyBorder="1" applyAlignment="1">
      <alignment horizontal="center"/>
    </xf>
    <xf numFmtId="0" fontId="21" fillId="32" borderId="10" xfId="0" applyFont="1" applyFill="1" applyBorder="1" applyAlignment="1">
      <alignment/>
    </xf>
    <xf numFmtId="0" fontId="21" fillId="32" borderId="10" xfId="0" applyFont="1" applyFill="1" applyBorder="1" applyAlignment="1">
      <alignment/>
    </xf>
    <xf numFmtId="0" fontId="21" fillId="32" borderId="10" xfId="0" applyFont="1" applyFill="1" applyBorder="1" applyAlignment="1">
      <alignment horizontal="left" vertical="center"/>
    </xf>
    <xf numFmtId="0" fontId="21" fillId="32" borderId="10" xfId="0" applyFont="1" applyFill="1" applyBorder="1" applyAlignment="1">
      <alignment horizontal="center" vertical="center"/>
    </xf>
    <xf numFmtId="0" fontId="42" fillId="32" borderId="10" xfId="0" applyFont="1" applyFill="1" applyBorder="1" applyAlignment="1">
      <alignment horizontal="left" vertical="center" wrapText="1"/>
    </xf>
    <xf numFmtId="0" fontId="42"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42" fillId="32" borderId="10" xfId="0" applyFont="1" applyFill="1" applyBorder="1" applyAlignment="1">
      <alignment horizontal="center" vertical="center"/>
    </xf>
    <xf numFmtId="0" fontId="23" fillId="25" borderId="10" xfId="0" applyFont="1" applyFill="1" applyBorder="1" applyAlignment="1">
      <alignment horizontal="center"/>
    </xf>
    <xf numFmtId="0" fontId="25" fillId="24" borderId="17" xfId="0" applyFont="1" applyFill="1" applyBorder="1" applyAlignment="1">
      <alignment horizontal="center" vertical="center"/>
    </xf>
    <xf numFmtId="0" fontId="25" fillId="24" borderId="12" xfId="0" applyFont="1" applyFill="1" applyBorder="1" applyAlignment="1">
      <alignment horizontal="center" vertical="center"/>
    </xf>
    <xf numFmtId="0" fontId="22" fillId="0" borderId="17"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3" fillId="25" borderId="17" xfId="0" applyFont="1" applyFill="1" applyBorder="1" applyAlignment="1">
      <alignment horizontal="left" vertical="center" wrapText="1"/>
    </xf>
    <xf numFmtId="0" fontId="23" fillId="25" borderId="20" xfId="0" applyFont="1" applyFill="1" applyBorder="1" applyAlignment="1">
      <alignment horizontal="left" vertical="center" wrapText="1"/>
    </xf>
    <xf numFmtId="0" fontId="23" fillId="25" borderId="12" xfId="0" applyFont="1" applyFill="1" applyBorder="1" applyAlignment="1">
      <alignment horizontal="left" vertical="center" wrapText="1"/>
    </xf>
    <xf numFmtId="0" fontId="25" fillId="24" borderId="17" xfId="0" applyFont="1" applyFill="1" applyBorder="1" applyAlignment="1">
      <alignment horizontal="center" vertical="center"/>
    </xf>
    <xf numFmtId="0" fontId="25" fillId="24" borderId="12" xfId="0" applyFont="1" applyFill="1" applyBorder="1" applyAlignment="1">
      <alignment horizontal="center" vertical="center"/>
    </xf>
    <xf numFmtId="0" fontId="0" fillId="0" borderId="10" xfId="0" applyBorder="1" applyAlignment="1">
      <alignment/>
    </xf>
    <xf numFmtId="0" fontId="22" fillId="0" borderId="10" xfId="0" applyFont="1" applyFill="1" applyBorder="1" applyAlignment="1">
      <alignment horizontal="left" vertical="center" wrapText="1"/>
    </xf>
    <xf numFmtId="0" fontId="22" fillId="0" borderId="20" xfId="0" applyFont="1" applyFill="1" applyBorder="1" applyAlignment="1">
      <alignment horizontal="right" vertical="center" wrapText="1"/>
    </xf>
    <xf numFmtId="0" fontId="22" fillId="0" borderId="12" xfId="0" applyFont="1" applyFill="1" applyBorder="1" applyAlignment="1">
      <alignment horizontal="right" vertical="center" wrapText="1"/>
    </xf>
    <xf numFmtId="0" fontId="22" fillId="0" borderId="17"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3" fillId="25" borderId="10" xfId="0" applyFont="1" applyFill="1" applyBorder="1" applyAlignment="1">
      <alignment horizontal="center" vertical="center"/>
    </xf>
    <xf numFmtId="0" fontId="25" fillId="25" borderId="10" xfId="0" applyFont="1" applyFill="1" applyBorder="1" applyAlignment="1">
      <alignment horizontal="center"/>
    </xf>
    <xf numFmtId="0" fontId="23" fillId="25" borderId="10" xfId="0" applyFont="1" applyFill="1" applyBorder="1" applyAlignment="1">
      <alignment horizontal="center"/>
    </xf>
    <xf numFmtId="0" fontId="25" fillId="24" borderId="10" xfId="0" applyFont="1" applyFill="1" applyBorder="1" applyAlignment="1">
      <alignment horizontal="center" vertical="center" wrapText="1"/>
    </xf>
    <xf numFmtId="0" fontId="28" fillId="25" borderId="10" xfId="0" applyFont="1" applyFill="1" applyBorder="1" applyAlignment="1">
      <alignment horizontal="center" vertical="center"/>
    </xf>
    <xf numFmtId="0" fontId="22" fillId="0" borderId="10" xfId="0" applyFont="1" applyFill="1" applyBorder="1" applyAlignment="1">
      <alignment horizontal="left" vertical="center" wrapText="1"/>
    </xf>
    <xf numFmtId="0" fontId="25" fillId="24" borderId="10" xfId="0" applyFont="1" applyFill="1" applyBorder="1" applyAlignment="1">
      <alignment horizontal="center" vertical="center"/>
    </xf>
    <xf numFmtId="4" fontId="23" fillId="25" borderId="10" xfId="0" applyNumberFormat="1" applyFont="1" applyFill="1" applyBorder="1" applyAlignment="1">
      <alignment horizontal="center" vertical="center" wrapText="1"/>
    </xf>
    <xf numFmtId="0" fontId="0" fillId="0" borderId="10" xfId="0" applyBorder="1" applyAlignment="1">
      <alignment wrapText="1"/>
    </xf>
    <xf numFmtId="0" fontId="68" fillId="24" borderId="17" xfId="0" applyFont="1" applyFill="1" applyBorder="1" applyAlignment="1">
      <alignment horizontal="center" vertical="center" wrapText="1"/>
    </xf>
    <xf numFmtId="0" fontId="68" fillId="24" borderId="12" xfId="0" applyFont="1" applyFill="1" applyBorder="1" applyAlignment="1">
      <alignment horizontal="center" vertical="center" wrapText="1"/>
    </xf>
    <xf numFmtId="0" fontId="69" fillId="25" borderId="17" xfId="0" applyFont="1" applyFill="1" applyBorder="1" applyAlignment="1">
      <alignment horizontal="center" vertical="center" wrapText="1"/>
    </xf>
    <xf numFmtId="0" fontId="69" fillId="25" borderId="12" xfId="0" applyFont="1" applyFill="1" applyBorder="1" applyAlignment="1">
      <alignment horizontal="center" vertical="center" wrapText="1"/>
    </xf>
    <xf numFmtId="0" fontId="69" fillId="25" borderId="17" xfId="0" applyFont="1" applyFill="1" applyBorder="1" applyAlignment="1">
      <alignment horizontal="center" vertical="center"/>
    </xf>
    <xf numFmtId="0" fontId="69" fillId="25" borderId="12"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2" xfId="0" applyFont="1" applyFill="1" applyBorder="1" applyAlignment="1">
      <alignment horizontal="center" vertical="center"/>
    </xf>
    <xf numFmtId="0" fontId="34" fillId="0" borderId="21" xfId="0" applyFont="1" applyFill="1" applyBorder="1" applyAlignment="1">
      <alignment horizontal="left" vertical="center" wrapText="1"/>
    </xf>
    <xf numFmtId="0" fontId="0" fillId="0" borderId="22" xfId="0" applyBorder="1" applyAlignment="1">
      <alignment/>
    </xf>
    <xf numFmtId="0" fontId="0" fillId="0" borderId="23" xfId="0" applyBorder="1" applyAlignment="1">
      <alignment/>
    </xf>
    <xf numFmtId="4" fontId="23" fillId="25" borderId="18" xfId="0" applyNumberFormat="1"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23" fillId="25" borderId="17" xfId="0" applyFont="1" applyFill="1" applyBorder="1" applyAlignment="1">
      <alignment horizontal="center"/>
    </xf>
    <xf numFmtId="0" fontId="23" fillId="25" borderId="12" xfId="0" applyFont="1" applyFill="1" applyBorder="1" applyAlignment="1">
      <alignment horizontal="center"/>
    </xf>
    <xf numFmtId="0" fontId="25" fillId="24" borderId="10" xfId="0" applyFont="1" applyFill="1" applyBorder="1" applyAlignment="1">
      <alignment horizontal="center" vertical="center"/>
    </xf>
    <xf numFmtId="0" fontId="23" fillId="25" borderId="10" xfId="0" applyFont="1" applyFill="1" applyBorder="1" applyAlignment="1">
      <alignment horizontal="center" vertical="center"/>
    </xf>
    <xf numFmtId="0" fontId="25" fillId="25" borderId="10" xfId="0" applyFont="1" applyFill="1" applyBorder="1" applyAlignment="1">
      <alignment horizontal="center" vertical="center"/>
    </xf>
    <xf numFmtId="0" fontId="23" fillId="25" borderId="10" xfId="0" applyFont="1" applyFill="1" applyBorder="1" applyAlignment="1">
      <alignment horizontal="center" vertical="center" wrapText="1"/>
    </xf>
    <xf numFmtId="0" fontId="25" fillId="25" borderId="17" xfId="0" applyFont="1" applyFill="1" applyBorder="1" applyAlignment="1">
      <alignment horizontal="center" vertical="center"/>
    </xf>
    <xf numFmtId="0" fontId="25" fillId="25" borderId="12" xfId="0" applyFont="1" applyFill="1" applyBorder="1" applyAlignment="1">
      <alignment horizontal="center" vertical="center"/>
    </xf>
    <xf numFmtId="0" fontId="22" fillId="0" borderId="12" xfId="0" applyFont="1" applyFill="1" applyBorder="1" applyAlignment="1">
      <alignment horizontal="left" vertical="center" wrapText="1"/>
    </xf>
    <xf numFmtId="0" fontId="23" fillId="25" borderId="17" xfId="0" applyFont="1" applyFill="1" applyBorder="1" applyAlignment="1">
      <alignment horizontal="center"/>
    </xf>
    <xf numFmtId="0" fontId="23" fillId="25" borderId="12" xfId="0" applyFont="1" applyFill="1" applyBorder="1" applyAlignment="1">
      <alignment horizontal="center"/>
    </xf>
    <xf numFmtId="0" fontId="23" fillId="25" borderId="10" xfId="0" applyNumberFormat="1" applyFont="1" applyFill="1" applyBorder="1" applyAlignment="1">
      <alignment horizontal="center" vertical="center" wrapText="1"/>
    </xf>
    <xf numFmtId="0" fontId="0" fillId="0" borderId="20" xfId="0" applyBorder="1" applyAlignment="1">
      <alignment/>
    </xf>
    <xf numFmtId="0" fontId="0" fillId="0" borderId="12" xfId="0" applyBorder="1" applyAlignment="1">
      <alignment/>
    </xf>
    <xf numFmtId="0" fontId="23" fillId="25" borderId="17" xfId="0" applyFont="1" applyFill="1" applyBorder="1" applyAlignment="1">
      <alignment horizontal="center" vertical="center" wrapText="1"/>
    </xf>
    <xf numFmtId="1" fontId="25" fillId="25" borderId="10" xfId="0" applyNumberFormat="1" applyFont="1" applyFill="1" applyBorder="1" applyAlignment="1">
      <alignment horizontal="center"/>
    </xf>
    <xf numFmtId="1" fontId="25" fillId="24" borderId="10" xfId="0" applyNumberFormat="1" applyFont="1" applyFill="1" applyBorder="1" applyAlignment="1">
      <alignment horizontal="center"/>
    </xf>
    <xf numFmtId="1" fontId="23" fillId="25" borderId="10" xfId="0" applyNumberFormat="1" applyFont="1" applyFill="1" applyBorder="1" applyAlignment="1">
      <alignment horizontal="center"/>
    </xf>
    <xf numFmtId="170" fontId="22" fillId="0" borderId="17" xfId="0" applyNumberFormat="1" applyFont="1" applyFill="1" applyBorder="1" applyAlignment="1">
      <alignment horizontal="left" vertical="center" wrapText="1"/>
    </xf>
    <xf numFmtId="170" fontId="0" fillId="0" borderId="20" xfId="0" applyNumberFormat="1" applyBorder="1" applyAlignment="1">
      <alignment/>
    </xf>
    <xf numFmtId="170" fontId="0" fillId="0" borderId="12" xfId="0" applyNumberFormat="1" applyBorder="1" applyAlignment="1">
      <alignment/>
    </xf>
    <xf numFmtId="0" fontId="25" fillId="24" borderId="10" xfId="0" applyFont="1" applyFill="1" applyBorder="1" applyAlignment="1">
      <alignment horizontal="center" vertical="center" wrapText="1"/>
    </xf>
    <xf numFmtId="0" fontId="25" fillId="24" borderId="10" xfId="0" applyFont="1" applyFill="1" applyBorder="1" applyAlignment="1">
      <alignment horizontal="center"/>
    </xf>
    <xf numFmtId="0" fontId="23" fillId="24" borderId="10" xfId="0" applyFont="1" applyFill="1" applyBorder="1" applyAlignment="1">
      <alignment horizontal="center" vertical="center"/>
    </xf>
    <xf numFmtId="0" fontId="21" fillId="24" borderId="10" xfId="0" applyFont="1" applyFill="1" applyBorder="1" applyAlignment="1">
      <alignment horizontal="center" vertical="center"/>
    </xf>
    <xf numFmtId="0" fontId="25" fillId="24" borderId="10" xfId="0" applyFont="1" applyFill="1" applyBorder="1" applyAlignment="1">
      <alignment horizontal="center"/>
    </xf>
    <xf numFmtId="0" fontId="23" fillId="25" borderId="10" xfId="0" applyFont="1" applyFill="1" applyBorder="1" applyAlignment="1">
      <alignment horizontal="center" vertical="center" wrapText="1"/>
    </xf>
    <xf numFmtId="0" fontId="25" fillId="25" borderId="10" xfId="0" applyFont="1" applyFill="1" applyBorder="1" applyAlignment="1">
      <alignment horizontal="center" vertical="center"/>
    </xf>
    <xf numFmtId="0" fontId="23" fillId="25" borderId="17" xfId="0" applyFont="1" applyFill="1" applyBorder="1" applyAlignment="1">
      <alignment horizontal="center" vertical="center" wrapText="1"/>
    </xf>
    <xf numFmtId="0" fontId="0" fillId="0" borderId="20" xfId="0" applyBorder="1" applyAlignment="1">
      <alignment vertical="center"/>
    </xf>
    <xf numFmtId="0" fontId="0" fillId="0" borderId="12" xfId="0" applyBorder="1" applyAlignment="1">
      <alignment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n_definito"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oglio1">
    <tabColor indexed="36"/>
    <pageSetUpPr fitToPage="1"/>
  </sheetPr>
  <dimension ref="A1:C18"/>
  <sheetViews>
    <sheetView workbookViewId="0" topLeftCell="A1">
      <selection activeCell="B18" sqref="B18"/>
    </sheetView>
  </sheetViews>
  <sheetFormatPr defaultColWidth="9.140625" defaultRowHeight="12.75"/>
  <cols>
    <col min="1" max="1" width="7.421875" style="17" customWidth="1"/>
    <col min="2" max="2" width="62.140625" style="17" customWidth="1"/>
    <col min="3" max="3" width="65.421875" style="17" customWidth="1"/>
    <col min="4" max="4" width="22.7109375" style="17" customWidth="1"/>
    <col min="5" max="5" width="21.00390625" style="17" customWidth="1"/>
    <col min="6" max="6" width="19.00390625" style="17" customWidth="1"/>
    <col min="7" max="7" width="14.28125" style="17" customWidth="1"/>
    <col min="8" max="16384" width="9.140625" style="17" customWidth="1"/>
  </cols>
  <sheetData>
    <row r="1" spans="1:3" ht="30" customHeight="1">
      <c r="A1" s="41"/>
      <c r="B1" s="45" t="s">
        <v>90</v>
      </c>
      <c r="C1" s="43"/>
    </row>
    <row r="2" spans="1:3" ht="15" customHeight="1">
      <c r="A2" s="44" t="s">
        <v>118</v>
      </c>
      <c r="B2" s="43" t="s">
        <v>179</v>
      </c>
      <c r="C2" s="43"/>
    </row>
    <row r="3" spans="1:3" ht="15" customHeight="1">
      <c r="A3" s="44" t="s">
        <v>164</v>
      </c>
      <c r="B3" s="43" t="s">
        <v>180</v>
      </c>
      <c r="C3" s="43"/>
    </row>
    <row r="4" spans="1:3" ht="15" customHeight="1">
      <c r="A4" s="44" t="s">
        <v>165</v>
      </c>
      <c r="B4" s="43" t="s">
        <v>137</v>
      </c>
      <c r="C4" s="43"/>
    </row>
    <row r="5" spans="1:3" ht="15" customHeight="1">
      <c r="A5" s="44" t="s">
        <v>166</v>
      </c>
      <c r="B5" s="43" t="s">
        <v>88</v>
      </c>
      <c r="C5" s="43"/>
    </row>
    <row r="6" spans="1:3" ht="15" customHeight="1">
      <c r="A6" s="44" t="s">
        <v>167</v>
      </c>
      <c r="B6" s="43" t="s">
        <v>139</v>
      </c>
      <c r="C6" s="43"/>
    </row>
    <row r="7" spans="1:3" ht="15" customHeight="1">
      <c r="A7" s="44" t="s">
        <v>168</v>
      </c>
      <c r="B7" s="43" t="s">
        <v>83</v>
      </c>
      <c r="C7" s="43"/>
    </row>
    <row r="8" spans="1:2" ht="15" customHeight="1">
      <c r="A8" s="44" t="s">
        <v>169</v>
      </c>
      <c r="B8" s="3" t="s">
        <v>84</v>
      </c>
    </row>
    <row r="9" spans="1:3" ht="15" customHeight="1">
      <c r="A9" s="44" t="s">
        <v>170</v>
      </c>
      <c r="B9" s="3" t="s">
        <v>85</v>
      </c>
      <c r="C9" s="43"/>
    </row>
    <row r="10" spans="1:3" ht="15" customHeight="1">
      <c r="A10" s="44" t="s">
        <v>171</v>
      </c>
      <c r="B10" s="3" t="s">
        <v>86</v>
      </c>
      <c r="C10" s="43"/>
    </row>
    <row r="11" spans="1:3" ht="15" customHeight="1">
      <c r="A11" s="44" t="s">
        <v>172</v>
      </c>
      <c r="B11" s="3" t="s">
        <v>140</v>
      </c>
      <c r="C11" s="43"/>
    </row>
    <row r="12" spans="1:3" ht="15" customHeight="1">
      <c r="A12" s="44" t="s">
        <v>173</v>
      </c>
      <c r="B12" s="3" t="s">
        <v>213</v>
      </c>
      <c r="C12" s="43"/>
    </row>
    <row r="13" spans="1:3" ht="15" customHeight="1">
      <c r="A13" s="44" t="s">
        <v>174</v>
      </c>
      <c r="B13" s="3" t="s">
        <v>141</v>
      </c>
      <c r="C13" s="1"/>
    </row>
    <row r="14" spans="1:3" ht="15" customHeight="1">
      <c r="A14" s="44" t="s">
        <v>175</v>
      </c>
      <c r="B14" s="3" t="s">
        <v>89</v>
      </c>
      <c r="C14" s="1"/>
    </row>
    <row r="15" spans="1:3" ht="15" customHeight="1">
      <c r="A15" s="44" t="s">
        <v>176</v>
      </c>
      <c r="B15" s="43" t="s">
        <v>87</v>
      </c>
      <c r="C15" s="43"/>
    </row>
    <row r="16" spans="1:3" ht="15" customHeight="1">
      <c r="A16" s="44" t="s">
        <v>177</v>
      </c>
      <c r="B16" s="43" t="s">
        <v>142</v>
      </c>
      <c r="C16" s="43"/>
    </row>
    <row r="17" spans="1:3" ht="15" customHeight="1">
      <c r="A17" s="44" t="s">
        <v>178</v>
      </c>
      <c r="B17" s="43" t="s">
        <v>218</v>
      </c>
      <c r="C17" s="43"/>
    </row>
    <row r="18" ht="15" customHeight="1">
      <c r="A18" s="44"/>
    </row>
    <row r="19" ht="15" customHeight="1"/>
  </sheetData>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Foglio6">
    <tabColor indexed="57"/>
  </sheetPr>
  <dimension ref="A1:R84"/>
  <sheetViews>
    <sheetView zoomScale="75" zoomScaleNormal="75" workbookViewId="0" topLeftCell="A40">
      <selection activeCell="C59" sqref="C59:E72"/>
    </sheetView>
  </sheetViews>
  <sheetFormatPr defaultColWidth="9.140625" defaultRowHeight="12.75"/>
  <cols>
    <col min="1" max="1" width="17.28125" style="38" customWidth="1"/>
    <col min="2" max="2" width="25.140625" style="38" customWidth="1"/>
    <col min="3" max="4" width="20.7109375" style="17" customWidth="1"/>
    <col min="5" max="5" width="20.7109375" style="38" customWidth="1"/>
    <col min="6" max="6" width="7.7109375" style="17" customWidth="1"/>
    <col min="7" max="7" width="5.7109375" style="64" customWidth="1"/>
    <col min="8" max="8" width="5.7109375" style="83" customWidth="1"/>
    <col min="9" max="10" width="9.7109375" style="17" customWidth="1"/>
    <col min="11" max="12" width="13.7109375" style="17" customWidth="1"/>
    <col min="13" max="13" width="10.140625" style="17" customWidth="1"/>
    <col min="14" max="14" width="14.7109375" style="17" customWidth="1"/>
    <col min="15" max="16" width="12.421875" style="153" customWidth="1"/>
    <col min="17" max="17" width="15.8515625" style="230" customWidth="1"/>
    <col min="18" max="18" width="18.7109375" style="38" customWidth="1"/>
    <col min="19" max="16384" width="9.140625" style="17" customWidth="1"/>
  </cols>
  <sheetData>
    <row r="1" spans="1:18" ht="30" customHeight="1">
      <c r="A1" s="623" t="s">
        <v>95</v>
      </c>
      <c r="B1" s="624"/>
      <c r="C1" s="624"/>
      <c r="D1" s="624"/>
      <c r="E1" s="624"/>
      <c r="F1" s="624"/>
      <c r="G1" s="624"/>
      <c r="H1" s="624"/>
      <c r="I1" s="624"/>
      <c r="J1" s="624"/>
      <c r="K1" s="624"/>
      <c r="L1" s="624"/>
      <c r="M1" s="624"/>
      <c r="N1" s="624"/>
      <c r="O1" s="624"/>
      <c r="P1" s="624"/>
      <c r="Q1" s="656"/>
      <c r="R1" s="212">
        <v>70070232</v>
      </c>
    </row>
    <row r="2" spans="1:18" ht="45.75" customHeight="1">
      <c r="A2" s="659" t="s">
        <v>221</v>
      </c>
      <c r="B2" s="619"/>
      <c r="C2" s="619"/>
      <c r="D2" s="619"/>
      <c r="E2" s="619"/>
      <c r="F2" s="619"/>
      <c r="G2" s="619"/>
      <c r="H2" s="619"/>
      <c r="I2" s="619"/>
      <c r="J2" s="619"/>
      <c r="K2" s="619"/>
      <c r="L2" s="619"/>
      <c r="M2" s="619"/>
      <c r="N2" s="619"/>
      <c r="O2" s="619"/>
      <c r="P2" s="619"/>
      <c r="Q2" s="619"/>
      <c r="R2" s="619"/>
    </row>
    <row r="3" spans="1:18" ht="15.75">
      <c r="A3" s="650" t="s">
        <v>143</v>
      </c>
      <c r="B3" s="650"/>
      <c r="C3" s="20"/>
      <c r="D3" s="20"/>
      <c r="E3" s="20"/>
      <c r="F3" s="21"/>
      <c r="G3" s="22"/>
      <c r="H3" s="22"/>
      <c r="I3" s="22"/>
      <c r="J3" s="22"/>
      <c r="K3" s="22"/>
      <c r="L3" s="22"/>
      <c r="M3" s="22"/>
      <c r="N3" s="29"/>
      <c r="O3" s="145"/>
      <c r="P3" s="145"/>
      <c r="Q3" s="46"/>
      <c r="R3" s="219"/>
    </row>
    <row r="4" spans="1:18"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ht="15.75">
      <c r="A5" s="608" t="s">
        <v>158</v>
      </c>
      <c r="B5" s="608"/>
      <c r="C5" s="40"/>
      <c r="D5" s="40"/>
      <c r="E5" s="40"/>
      <c r="F5" s="51">
        <v>0</v>
      </c>
      <c r="G5" s="51">
        <v>0</v>
      </c>
      <c r="H5" s="51">
        <v>0</v>
      </c>
      <c r="I5" s="51">
        <v>0</v>
      </c>
      <c r="J5" s="72">
        <v>0</v>
      </c>
      <c r="K5" s="72"/>
      <c r="L5" s="72"/>
      <c r="M5" s="72"/>
      <c r="N5" s="81"/>
      <c r="O5" s="213">
        <v>0</v>
      </c>
      <c r="P5" s="213"/>
      <c r="Q5" s="228">
        <v>0</v>
      </c>
      <c r="R5" s="237"/>
    </row>
    <row r="6" spans="1:18" ht="15.75">
      <c r="A6" s="650" t="s">
        <v>144</v>
      </c>
      <c r="B6" s="650"/>
      <c r="C6" s="20"/>
      <c r="D6" s="20"/>
      <c r="E6" s="20"/>
      <c r="F6" s="20"/>
      <c r="G6" s="20"/>
      <c r="H6" s="20"/>
      <c r="I6" s="20"/>
      <c r="J6" s="20"/>
      <c r="K6" s="20"/>
      <c r="L6" s="20"/>
      <c r="M6" s="20"/>
      <c r="N6" s="20"/>
      <c r="O6" s="149"/>
      <c r="P6" s="149"/>
      <c r="Q6" s="229"/>
      <c r="R6" s="165"/>
    </row>
    <row r="7" spans="1:18" ht="30" customHeight="1">
      <c r="A7" s="24" t="s">
        <v>124</v>
      </c>
      <c r="B7" s="24" t="s">
        <v>125</v>
      </c>
      <c r="C7" s="24" t="s">
        <v>138</v>
      </c>
      <c r="D7" s="24" t="s">
        <v>44</v>
      </c>
      <c r="E7" s="24" t="s">
        <v>45</v>
      </c>
      <c r="F7" s="23" t="s">
        <v>62</v>
      </c>
      <c r="G7" s="24" t="s">
        <v>156</v>
      </c>
      <c r="H7" s="24" t="s">
        <v>157</v>
      </c>
      <c r="I7" s="24" t="s">
        <v>69</v>
      </c>
      <c r="J7" s="24" t="s">
        <v>63</v>
      </c>
      <c r="K7" s="24" t="s">
        <v>216</v>
      </c>
      <c r="L7" s="24" t="s">
        <v>18</v>
      </c>
      <c r="M7" s="24" t="s">
        <v>61</v>
      </c>
      <c r="N7" s="24" t="s">
        <v>10</v>
      </c>
      <c r="O7" s="146" t="s">
        <v>122</v>
      </c>
      <c r="P7" s="146" t="s">
        <v>123</v>
      </c>
      <c r="Q7" s="140" t="s">
        <v>11</v>
      </c>
      <c r="R7" s="140" t="s">
        <v>27</v>
      </c>
    </row>
    <row r="8" spans="1:18" ht="15" customHeight="1">
      <c r="A8" s="75">
        <v>2013</v>
      </c>
      <c r="B8" s="75" t="s">
        <v>127</v>
      </c>
      <c r="C8" s="592"/>
      <c r="D8" s="592"/>
      <c r="E8" s="595"/>
      <c r="F8" s="68">
        <v>1</v>
      </c>
      <c r="G8" s="75"/>
      <c r="H8" s="68">
        <v>1</v>
      </c>
      <c r="I8" s="68">
        <v>1</v>
      </c>
      <c r="J8" s="25"/>
      <c r="K8" s="25"/>
      <c r="L8" s="25"/>
      <c r="M8" s="69">
        <v>1915</v>
      </c>
      <c r="N8" s="25" t="s">
        <v>86</v>
      </c>
      <c r="O8" s="150"/>
      <c r="P8" s="198"/>
      <c r="Q8" s="99">
        <f>10400/32</f>
        <v>325</v>
      </c>
      <c r="R8" s="75" t="s">
        <v>4</v>
      </c>
    </row>
    <row r="9" spans="1:18" ht="15" customHeight="1">
      <c r="A9" s="75">
        <v>2013</v>
      </c>
      <c r="B9" s="75" t="s">
        <v>127</v>
      </c>
      <c r="C9" s="592"/>
      <c r="D9" s="592"/>
      <c r="E9" s="595"/>
      <c r="F9" s="68">
        <v>1</v>
      </c>
      <c r="G9" s="68"/>
      <c r="H9" s="68">
        <v>1</v>
      </c>
      <c r="I9" s="68">
        <v>1</v>
      </c>
      <c r="J9" s="25"/>
      <c r="K9" s="25"/>
      <c r="L9" s="25"/>
      <c r="M9" s="69">
        <v>1940</v>
      </c>
      <c r="N9" s="25" t="s">
        <v>86</v>
      </c>
      <c r="O9" s="150"/>
      <c r="P9" s="198"/>
      <c r="Q9" s="99">
        <f aca="true" t="shared" si="0" ref="Q9:Q39">10400/32</f>
        <v>325</v>
      </c>
      <c r="R9" s="75" t="s">
        <v>4</v>
      </c>
    </row>
    <row r="10" spans="1:18" ht="15" customHeight="1">
      <c r="A10" s="75">
        <v>2013</v>
      </c>
      <c r="B10" s="75" t="s">
        <v>127</v>
      </c>
      <c r="C10" s="592"/>
      <c r="D10" s="592"/>
      <c r="E10" s="595"/>
      <c r="F10" s="68">
        <v>1</v>
      </c>
      <c r="G10" s="68">
        <v>1</v>
      </c>
      <c r="H10" s="68"/>
      <c r="I10" s="68">
        <v>1</v>
      </c>
      <c r="J10" s="25"/>
      <c r="K10" s="25"/>
      <c r="L10" s="25"/>
      <c r="M10" s="69">
        <v>1936</v>
      </c>
      <c r="N10" s="25" t="s">
        <v>86</v>
      </c>
      <c r="O10" s="150"/>
      <c r="P10" s="198"/>
      <c r="Q10" s="99">
        <f t="shared" si="0"/>
        <v>325</v>
      </c>
      <c r="R10" s="75" t="s">
        <v>4</v>
      </c>
    </row>
    <row r="11" spans="1:18" ht="15" customHeight="1">
      <c r="A11" s="75">
        <v>2013</v>
      </c>
      <c r="B11" s="75" t="s">
        <v>127</v>
      </c>
      <c r="C11" s="592"/>
      <c r="D11" s="592"/>
      <c r="E11" s="595"/>
      <c r="F11" s="68">
        <v>1</v>
      </c>
      <c r="G11" s="68"/>
      <c r="H11" s="68">
        <v>1</v>
      </c>
      <c r="I11" s="68">
        <v>1</v>
      </c>
      <c r="J11" s="25"/>
      <c r="K11" s="25"/>
      <c r="L11" s="25"/>
      <c r="M11" s="69">
        <v>1925</v>
      </c>
      <c r="N11" s="25" t="s">
        <v>86</v>
      </c>
      <c r="O11" s="150"/>
      <c r="P11" s="198"/>
      <c r="Q11" s="99">
        <f t="shared" si="0"/>
        <v>325</v>
      </c>
      <c r="R11" s="75" t="s">
        <v>4</v>
      </c>
    </row>
    <row r="12" spans="1:18" ht="15" customHeight="1">
      <c r="A12" s="75">
        <v>2013</v>
      </c>
      <c r="B12" s="75" t="s">
        <v>127</v>
      </c>
      <c r="C12" s="592"/>
      <c r="D12" s="592"/>
      <c r="E12" s="595"/>
      <c r="F12" s="68">
        <v>1</v>
      </c>
      <c r="G12" s="68"/>
      <c r="H12" s="68">
        <v>1</v>
      </c>
      <c r="I12" s="68">
        <v>1</v>
      </c>
      <c r="J12" s="25"/>
      <c r="K12" s="25"/>
      <c r="L12" s="25"/>
      <c r="M12" s="69">
        <v>1923</v>
      </c>
      <c r="N12" s="25" t="s">
        <v>86</v>
      </c>
      <c r="O12" s="150"/>
      <c r="P12" s="198"/>
      <c r="Q12" s="99">
        <f t="shared" si="0"/>
        <v>325</v>
      </c>
      <c r="R12" s="75" t="s">
        <v>4</v>
      </c>
    </row>
    <row r="13" spans="1:18" ht="15" customHeight="1">
      <c r="A13" s="75">
        <v>2013</v>
      </c>
      <c r="B13" s="75" t="s">
        <v>127</v>
      </c>
      <c r="C13" s="592"/>
      <c r="D13" s="592"/>
      <c r="E13" s="595"/>
      <c r="F13" s="68">
        <v>1</v>
      </c>
      <c r="G13" s="68"/>
      <c r="H13" s="68">
        <v>1</v>
      </c>
      <c r="I13" s="68">
        <v>1</v>
      </c>
      <c r="J13" s="25"/>
      <c r="K13" s="25"/>
      <c r="L13" s="25"/>
      <c r="M13" s="69">
        <v>1931</v>
      </c>
      <c r="N13" s="25" t="s">
        <v>86</v>
      </c>
      <c r="O13" s="150"/>
      <c r="P13" s="198"/>
      <c r="Q13" s="99">
        <f t="shared" si="0"/>
        <v>325</v>
      </c>
      <c r="R13" s="75" t="s">
        <v>4</v>
      </c>
    </row>
    <row r="14" spans="1:18" ht="15" customHeight="1">
      <c r="A14" s="75">
        <v>2013</v>
      </c>
      <c r="B14" s="75" t="s">
        <v>127</v>
      </c>
      <c r="C14" s="592"/>
      <c r="D14" s="592"/>
      <c r="E14" s="595"/>
      <c r="F14" s="68">
        <v>1</v>
      </c>
      <c r="G14" s="68"/>
      <c r="H14" s="68">
        <v>1</v>
      </c>
      <c r="I14" s="68">
        <v>1</v>
      </c>
      <c r="J14" s="25"/>
      <c r="K14" s="25"/>
      <c r="L14" s="25"/>
      <c r="M14" s="69">
        <v>1926</v>
      </c>
      <c r="N14" s="25" t="s">
        <v>86</v>
      </c>
      <c r="O14" s="150"/>
      <c r="P14" s="198"/>
      <c r="Q14" s="99">
        <f t="shared" si="0"/>
        <v>325</v>
      </c>
      <c r="R14" s="75" t="s">
        <v>4</v>
      </c>
    </row>
    <row r="15" spans="1:18" ht="15" customHeight="1">
      <c r="A15" s="75">
        <v>2013</v>
      </c>
      <c r="B15" s="75" t="s">
        <v>127</v>
      </c>
      <c r="C15" s="592"/>
      <c r="D15" s="592"/>
      <c r="E15" s="595"/>
      <c r="F15" s="68">
        <v>1</v>
      </c>
      <c r="G15" s="68"/>
      <c r="H15" s="68">
        <v>1</v>
      </c>
      <c r="I15" s="68">
        <v>1</v>
      </c>
      <c r="J15" s="25"/>
      <c r="K15" s="25"/>
      <c r="L15" s="25"/>
      <c r="M15" s="69">
        <v>1928</v>
      </c>
      <c r="N15" s="25" t="s">
        <v>86</v>
      </c>
      <c r="O15" s="150"/>
      <c r="P15" s="198"/>
      <c r="Q15" s="99">
        <f t="shared" si="0"/>
        <v>325</v>
      </c>
      <c r="R15" s="75" t="s">
        <v>4</v>
      </c>
    </row>
    <row r="16" spans="1:18" ht="15" customHeight="1">
      <c r="A16" s="75">
        <v>2013</v>
      </c>
      <c r="B16" s="75" t="s">
        <v>127</v>
      </c>
      <c r="C16" s="592"/>
      <c r="D16" s="592"/>
      <c r="E16" s="595"/>
      <c r="F16" s="68">
        <v>1</v>
      </c>
      <c r="G16" s="68">
        <v>1</v>
      </c>
      <c r="H16" s="68"/>
      <c r="I16" s="68">
        <v>1</v>
      </c>
      <c r="J16" s="25"/>
      <c r="K16" s="25"/>
      <c r="L16" s="25"/>
      <c r="M16" s="69">
        <v>1916</v>
      </c>
      <c r="N16" s="25" t="s">
        <v>86</v>
      </c>
      <c r="O16" s="150"/>
      <c r="P16" s="198"/>
      <c r="Q16" s="99">
        <f t="shared" si="0"/>
        <v>325</v>
      </c>
      <c r="R16" s="75" t="s">
        <v>4</v>
      </c>
    </row>
    <row r="17" spans="1:18" ht="15" customHeight="1">
      <c r="A17" s="75">
        <v>2013</v>
      </c>
      <c r="B17" s="75" t="s">
        <v>127</v>
      </c>
      <c r="C17" s="592"/>
      <c r="D17" s="592"/>
      <c r="E17" s="595"/>
      <c r="F17" s="68">
        <v>1</v>
      </c>
      <c r="G17" s="68">
        <v>1</v>
      </c>
      <c r="H17" s="68"/>
      <c r="I17" s="68">
        <v>1</v>
      </c>
      <c r="J17" s="25"/>
      <c r="K17" s="25"/>
      <c r="L17" s="25"/>
      <c r="M17" s="69">
        <v>1947</v>
      </c>
      <c r="N17" s="25" t="s">
        <v>86</v>
      </c>
      <c r="O17" s="150"/>
      <c r="P17" s="198"/>
      <c r="Q17" s="99">
        <f t="shared" si="0"/>
        <v>325</v>
      </c>
      <c r="R17" s="75" t="s">
        <v>4</v>
      </c>
    </row>
    <row r="18" spans="1:18" ht="15" customHeight="1">
      <c r="A18" s="75">
        <v>2013</v>
      </c>
      <c r="B18" s="75" t="s">
        <v>127</v>
      </c>
      <c r="C18" s="592"/>
      <c r="D18" s="592"/>
      <c r="E18" s="595"/>
      <c r="F18" s="68">
        <v>1</v>
      </c>
      <c r="G18" s="68"/>
      <c r="H18" s="68">
        <v>1</v>
      </c>
      <c r="I18" s="68">
        <v>1</v>
      </c>
      <c r="J18" s="25"/>
      <c r="K18" s="25"/>
      <c r="L18" s="25"/>
      <c r="M18" s="69">
        <v>1932</v>
      </c>
      <c r="N18" s="25" t="s">
        <v>86</v>
      </c>
      <c r="O18" s="150"/>
      <c r="P18" s="198"/>
      <c r="Q18" s="99">
        <f t="shared" si="0"/>
        <v>325</v>
      </c>
      <c r="R18" s="75" t="s">
        <v>4</v>
      </c>
    </row>
    <row r="19" spans="1:18" ht="15" customHeight="1">
      <c r="A19" s="75">
        <v>2013</v>
      </c>
      <c r="B19" s="75" t="s">
        <v>127</v>
      </c>
      <c r="C19" s="592"/>
      <c r="D19" s="592"/>
      <c r="E19" s="595"/>
      <c r="F19" s="68">
        <v>1</v>
      </c>
      <c r="G19" s="68"/>
      <c r="H19" s="68">
        <v>1</v>
      </c>
      <c r="I19" s="68">
        <v>1</v>
      </c>
      <c r="J19" s="25"/>
      <c r="K19" s="25"/>
      <c r="L19" s="25"/>
      <c r="M19" s="69">
        <v>1920</v>
      </c>
      <c r="N19" s="25" t="s">
        <v>86</v>
      </c>
      <c r="O19" s="150"/>
      <c r="P19" s="198"/>
      <c r="Q19" s="99">
        <f t="shared" si="0"/>
        <v>325</v>
      </c>
      <c r="R19" s="75" t="s">
        <v>4</v>
      </c>
    </row>
    <row r="20" spans="1:18" ht="15" customHeight="1">
      <c r="A20" s="75">
        <v>2013</v>
      </c>
      <c r="B20" s="75" t="s">
        <v>127</v>
      </c>
      <c r="C20" s="592"/>
      <c r="D20" s="592"/>
      <c r="E20" s="595"/>
      <c r="F20" s="68">
        <v>1</v>
      </c>
      <c r="G20" s="68"/>
      <c r="H20" s="68">
        <v>1</v>
      </c>
      <c r="I20" s="68">
        <v>1</v>
      </c>
      <c r="J20" s="25"/>
      <c r="K20" s="25"/>
      <c r="L20" s="25"/>
      <c r="M20" s="69">
        <v>1931</v>
      </c>
      <c r="N20" s="25" t="s">
        <v>86</v>
      </c>
      <c r="O20" s="150"/>
      <c r="P20" s="198"/>
      <c r="Q20" s="99">
        <f t="shared" si="0"/>
        <v>325</v>
      </c>
      <c r="R20" s="75" t="s">
        <v>4</v>
      </c>
    </row>
    <row r="21" spans="1:18" ht="15" customHeight="1">
      <c r="A21" s="75">
        <v>2013</v>
      </c>
      <c r="B21" s="75" t="s">
        <v>127</v>
      </c>
      <c r="C21" s="592"/>
      <c r="D21" s="592"/>
      <c r="E21" s="595"/>
      <c r="F21" s="68">
        <v>1</v>
      </c>
      <c r="G21" s="68"/>
      <c r="H21" s="68">
        <v>1</v>
      </c>
      <c r="I21" s="68">
        <v>1</v>
      </c>
      <c r="J21" s="25"/>
      <c r="K21" s="25"/>
      <c r="L21" s="25"/>
      <c r="M21" s="69">
        <v>1934</v>
      </c>
      <c r="N21" s="25" t="s">
        <v>86</v>
      </c>
      <c r="O21" s="150"/>
      <c r="P21" s="198"/>
      <c r="Q21" s="99">
        <f t="shared" si="0"/>
        <v>325</v>
      </c>
      <c r="R21" s="75" t="s">
        <v>4</v>
      </c>
    </row>
    <row r="22" spans="1:18" ht="15" customHeight="1">
      <c r="A22" s="75">
        <v>2013</v>
      </c>
      <c r="B22" s="75" t="s">
        <v>127</v>
      </c>
      <c r="C22" s="592"/>
      <c r="D22" s="592"/>
      <c r="E22" s="595"/>
      <c r="F22" s="68">
        <v>1</v>
      </c>
      <c r="G22" s="68"/>
      <c r="H22" s="68">
        <v>1</v>
      </c>
      <c r="I22" s="68">
        <v>1</v>
      </c>
      <c r="J22" s="25"/>
      <c r="K22" s="25"/>
      <c r="L22" s="25"/>
      <c r="M22" s="69">
        <v>1930</v>
      </c>
      <c r="N22" s="25" t="s">
        <v>86</v>
      </c>
      <c r="O22" s="150"/>
      <c r="P22" s="198"/>
      <c r="Q22" s="99">
        <f t="shared" si="0"/>
        <v>325</v>
      </c>
      <c r="R22" s="75" t="s">
        <v>4</v>
      </c>
    </row>
    <row r="23" spans="1:18" ht="15" customHeight="1">
      <c r="A23" s="75">
        <v>2013</v>
      </c>
      <c r="B23" s="75" t="s">
        <v>127</v>
      </c>
      <c r="C23" s="592"/>
      <c r="D23" s="592"/>
      <c r="E23" s="595"/>
      <c r="F23" s="68">
        <v>1</v>
      </c>
      <c r="G23" s="68"/>
      <c r="H23" s="68">
        <v>1</v>
      </c>
      <c r="I23" s="68">
        <v>1</v>
      </c>
      <c r="J23" s="25"/>
      <c r="K23" s="25"/>
      <c r="L23" s="25"/>
      <c r="M23" s="69">
        <v>1914</v>
      </c>
      <c r="N23" s="25" t="s">
        <v>86</v>
      </c>
      <c r="O23" s="150"/>
      <c r="P23" s="198"/>
      <c r="Q23" s="99">
        <f t="shared" si="0"/>
        <v>325</v>
      </c>
      <c r="R23" s="75" t="s">
        <v>4</v>
      </c>
    </row>
    <row r="24" spans="1:18" ht="15" customHeight="1">
      <c r="A24" s="75">
        <v>2013</v>
      </c>
      <c r="B24" s="75" t="s">
        <v>127</v>
      </c>
      <c r="C24" s="592"/>
      <c r="D24" s="592"/>
      <c r="E24" s="595"/>
      <c r="F24" s="68">
        <v>1</v>
      </c>
      <c r="G24" s="68"/>
      <c r="H24" s="68">
        <v>1</v>
      </c>
      <c r="I24" s="68">
        <v>1</v>
      </c>
      <c r="J24" s="25"/>
      <c r="K24" s="25"/>
      <c r="L24" s="25"/>
      <c r="M24" s="69">
        <v>1951</v>
      </c>
      <c r="N24" s="25" t="s">
        <v>86</v>
      </c>
      <c r="O24" s="150"/>
      <c r="P24" s="198"/>
      <c r="Q24" s="99">
        <f t="shared" si="0"/>
        <v>325</v>
      </c>
      <c r="R24" s="75" t="s">
        <v>4</v>
      </c>
    </row>
    <row r="25" spans="1:18" ht="15" customHeight="1">
      <c r="A25" s="75">
        <v>2013</v>
      </c>
      <c r="B25" s="75" t="s">
        <v>127</v>
      </c>
      <c r="C25" s="592"/>
      <c r="D25" s="592"/>
      <c r="E25" s="595"/>
      <c r="F25" s="68">
        <v>1</v>
      </c>
      <c r="G25" s="68"/>
      <c r="H25" s="68">
        <v>1</v>
      </c>
      <c r="I25" s="68">
        <v>1</v>
      </c>
      <c r="J25" s="25"/>
      <c r="K25" s="25"/>
      <c r="L25" s="25"/>
      <c r="M25" s="69">
        <v>1928</v>
      </c>
      <c r="N25" s="25" t="s">
        <v>86</v>
      </c>
      <c r="O25" s="150"/>
      <c r="P25" s="198"/>
      <c r="Q25" s="99">
        <f t="shared" si="0"/>
        <v>325</v>
      </c>
      <c r="R25" s="75" t="s">
        <v>4</v>
      </c>
    </row>
    <row r="26" spans="1:18" ht="15" customHeight="1">
      <c r="A26" s="75">
        <v>2013</v>
      </c>
      <c r="B26" s="75" t="s">
        <v>127</v>
      </c>
      <c r="C26" s="592"/>
      <c r="D26" s="592"/>
      <c r="E26" s="595"/>
      <c r="F26" s="68">
        <v>1</v>
      </c>
      <c r="G26" s="68"/>
      <c r="H26" s="68">
        <v>1</v>
      </c>
      <c r="I26" s="68">
        <v>1</v>
      </c>
      <c r="J26" s="25"/>
      <c r="K26" s="25"/>
      <c r="L26" s="25"/>
      <c r="M26" s="69">
        <v>1937</v>
      </c>
      <c r="N26" s="25" t="s">
        <v>86</v>
      </c>
      <c r="O26" s="150"/>
      <c r="P26" s="198"/>
      <c r="Q26" s="99">
        <f t="shared" si="0"/>
        <v>325</v>
      </c>
      <c r="R26" s="75" t="s">
        <v>4</v>
      </c>
    </row>
    <row r="27" spans="1:18" ht="15" customHeight="1">
      <c r="A27" s="75">
        <v>2013</v>
      </c>
      <c r="B27" s="75" t="s">
        <v>127</v>
      </c>
      <c r="C27" s="592"/>
      <c r="D27" s="592"/>
      <c r="E27" s="595"/>
      <c r="F27" s="68">
        <v>1</v>
      </c>
      <c r="G27" s="68">
        <v>1</v>
      </c>
      <c r="H27" s="68"/>
      <c r="I27" s="68">
        <v>1</v>
      </c>
      <c r="J27" s="25"/>
      <c r="K27" s="25"/>
      <c r="L27" s="25"/>
      <c r="M27" s="69">
        <v>1935</v>
      </c>
      <c r="N27" s="25" t="s">
        <v>86</v>
      </c>
      <c r="O27" s="150"/>
      <c r="P27" s="198"/>
      <c r="Q27" s="99">
        <f t="shared" si="0"/>
        <v>325</v>
      </c>
      <c r="R27" s="75" t="s">
        <v>4</v>
      </c>
    </row>
    <row r="28" spans="1:18" ht="15" customHeight="1">
      <c r="A28" s="75">
        <v>2013</v>
      </c>
      <c r="B28" s="75" t="s">
        <v>127</v>
      </c>
      <c r="C28" s="592"/>
      <c r="D28" s="592"/>
      <c r="E28" s="595"/>
      <c r="F28" s="68">
        <v>1</v>
      </c>
      <c r="G28" s="68"/>
      <c r="H28" s="68">
        <v>1</v>
      </c>
      <c r="I28" s="68">
        <v>1</v>
      </c>
      <c r="J28" s="25"/>
      <c r="K28" s="25"/>
      <c r="L28" s="25"/>
      <c r="M28" s="69">
        <v>1916</v>
      </c>
      <c r="N28" s="25" t="s">
        <v>86</v>
      </c>
      <c r="O28" s="150"/>
      <c r="P28" s="198"/>
      <c r="Q28" s="99">
        <f t="shared" si="0"/>
        <v>325</v>
      </c>
      <c r="R28" s="75" t="s">
        <v>4</v>
      </c>
    </row>
    <row r="29" spans="1:18" ht="15" customHeight="1">
      <c r="A29" s="75">
        <v>2013</v>
      </c>
      <c r="B29" s="75" t="s">
        <v>127</v>
      </c>
      <c r="C29" s="592"/>
      <c r="D29" s="592"/>
      <c r="E29" s="595"/>
      <c r="F29" s="68">
        <v>1</v>
      </c>
      <c r="G29" s="68"/>
      <c r="H29" s="68">
        <v>1</v>
      </c>
      <c r="I29" s="68">
        <v>1</v>
      </c>
      <c r="J29" s="25"/>
      <c r="K29" s="25"/>
      <c r="L29" s="25"/>
      <c r="M29" s="69">
        <v>1931</v>
      </c>
      <c r="N29" s="25" t="s">
        <v>86</v>
      </c>
      <c r="O29" s="150"/>
      <c r="P29" s="198"/>
      <c r="Q29" s="99">
        <f t="shared" si="0"/>
        <v>325</v>
      </c>
      <c r="R29" s="75" t="s">
        <v>4</v>
      </c>
    </row>
    <row r="30" spans="1:18" ht="15" customHeight="1">
      <c r="A30" s="75">
        <v>2013</v>
      </c>
      <c r="B30" s="75" t="s">
        <v>127</v>
      </c>
      <c r="C30" s="592"/>
      <c r="D30" s="592"/>
      <c r="E30" s="595"/>
      <c r="F30" s="68">
        <v>1</v>
      </c>
      <c r="G30" s="68"/>
      <c r="H30" s="68">
        <v>1</v>
      </c>
      <c r="I30" s="68">
        <v>1</v>
      </c>
      <c r="J30" s="25"/>
      <c r="K30" s="25"/>
      <c r="L30" s="25"/>
      <c r="M30" s="69">
        <v>1922</v>
      </c>
      <c r="N30" s="25" t="s">
        <v>86</v>
      </c>
      <c r="O30" s="150"/>
      <c r="P30" s="198"/>
      <c r="Q30" s="99">
        <f t="shared" si="0"/>
        <v>325</v>
      </c>
      <c r="R30" s="75" t="s">
        <v>4</v>
      </c>
    </row>
    <row r="31" spans="1:18" ht="15" customHeight="1">
      <c r="A31" s="75">
        <v>2013</v>
      </c>
      <c r="B31" s="75" t="s">
        <v>127</v>
      </c>
      <c r="C31" s="592"/>
      <c r="D31" s="592"/>
      <c r="E31" s="595"/>
      <c r="F31" s="68">
        <v>1</v>
      </c>
      <c r="G31" s="68"/>
      <c r="H31" s="68">
        <v>1</v>
      </c>
      <c r="I31" s="68">
        <v>1</v>
      </c>
      <c r="J31" s="25"/>
      <c r="K31" s="25"/>
      <c r="L31" s="25"/>
      <c r="M31" s="69">
        <v>1930</v>
      </c>
      <c r="N31" s="25" t="s">
        <v>86</v>
      </c>
      <c r="O31" s="150"/>
      <c r="P31" s="198"/>
      <c r="Q31" s="99">
        <f t="shared" si="0"/>
        <v>325</v>
      </c>
      <c r="R31" s="75" t="s">
        <v>4</v>
      </c>
    </row>
    <row r="32" spans="1:18" ht="15" customHeight="1">
      <c r="A32" s="75">
        <v>2013</v>
      </c>
      <c r="B32" s="75" t="s">
        <v>127</v>
      </c>
      <c r="C32" s="592"/>
      <c r="D32" s="592"/>
      <c r="E32" s="595"/>
      <c r="F32" s="68">
        <v>1</v>
      </c>
      <c r="G32" s="68">
        <v>1</v>
      </c>
      <c r="H32" s="68"/>
      <c r="I32" s="68">
        <v>1</v>
      </c>
      <c r="J32" s="25"/>
      <c r="K32" s="25"/>
      <c r="L32" s="25"/>
      <c r="M32" s="69">
        <v>1917</v>
      </c>
      <c r="N32" s="25" t="s">
        <v>86</v>
      </c>
      <c r="O32" s="150"/>
      <c r="P32" s="198"/>
      <c r="Q32" s="99">
        <f t="shared" si="0"/>
        <v>325</v>
      </c>
      <c r="R32" s="75" t="s">
        <v>4</v>
      </c>
    </row>
    <row r="33" spans="1:18" ht="15" customHeight="1">
      <c r="A33" s="75">
        <v>2013</v>
      </c>
      <c r="B33" s="75" t="s">
        <v>127</v>
      </c>
      <c r="C33" s="592"/>
      <c r="D33" s="592"/>
      <c r="E33" s="595"/>
      <c r="F33" s="68">
        <v>1</v>
      </c>
      <c r="G33" s="68"/>
      <c r="H33" s="68">
        <v>1</v>
      </c>
      <c r="I33" s="68">
        <v>1</v>
      </c>
      <c r="J33" s="25"/>
      <c r="K33" s="25"/>
      <c r="L33" s="25"/>
      <c r="M33" s="69">
        <v>1923</v>
      </c>
      <c r="N33" s="25" t="s">
        <v>86</v>
      </c>
      <c r="O33" s="150"/>
      <c r="P33" s="198"/>
      <c r="Q33" s="99">
        <f t="shared" si="0"/>
        <v>325</v>
      </c>
      <c r="R33" s="75" t="s">
        <v>4</v>
      </c>
    </row>
    <row r="34" spans="1:18" ht="15" customHeight="1">
      <c r="A34" s="75">
        <v>2013</v>
      </c>
      <c r="B34" s="75" t="s">
        <v>127</v>
      </c>
      <c r="C34" s="592"/>
      <c r="D34" s="592"/>
      <c r="E34" s="595"/>
      <c r="F34" s="68">
        <v>1</v>
      </c>
      <c r="G34" s="68"/>
      <c r="H34" s="68">
        <v>1</v>
      </c>
      <c r="I34" s="68">
        <v>1</v>
      </c>
      <c r="J34" s="25"/>
      <c r="K34" s="25"/>
      <c r="L34" s="25"/>
      <c r="M34" s="69">
        <v>1931</v>
      </c>
      <c r="N34" s="25" t="s">
        <v>86</v>
      </c>
      <c r="O34" s="150"/>
      <c r="P34" s="198"/>
      <c r="Q34" s="99">
        <f t="shared" si="0"/>
        <v>325</v>
      </c>
      <c r="R34" s="75" t="s">
        <v>4</v>
      </c>
    </row>
    <row r="35" spans="1:18" ht="15" customHeight="1">
      <c r="A35" s="75">
        <v>2013</v>
      </c>
      <c r="B35" s="75" t="s">
        <v>127</v>
      </c>
      <c r="C35" s="592"/>
      <c r="D35" s="592"/>
      <c r="E35" s="595"/>
      <c r="F35" s="68">
        <v>1</v>
      </c>
      <c r="G35" s="68"/>
      <c r="H35" s="68">
        <v>1</v>
      </c>
      <c r="I35" s="68">
        <v>1</v>
      </c>
      <c r="J35" s="25"/>
      <c r="K35" s="25"/>
      <c r="L35" s="25"/>
      <c r="M35" s="69">
        <v>1929</v>
      </c>
      <c r="N35" s="25" t="s">
        <v>86</v>
      </c>
      <c r="O35" s="150"/>
      <c r="P35" s="198"/>
      <c r="Q35" s="99">
        <f t="shared" si="0"/>
        <v>325</v>
      </c>
      <c r="R35" s="75" t="s">
        <v>4</v>
      </c>
    </row>
    <row r="36" spans="1:18" ht="15" customHeight="1">
      <c r="A36" s="75">
        <v>2013</v>
      </c>
      <c r="B36" s="75" t="s">
        <v>127</v>
      </c>
      <c r="C36" s="592"/>
      <c r="D36" s="592"/>
      <c r="E36" s="595"/>
      <c r="F36" s="68">
        <v>1</v>
      </c>
      <c r="G36" s="68"/>
      <c r="H36" s="68">
        <v>1</v>
      </c>
      <c r="I36" s="68">
        <v>1</v>
      </c>
      <c r="J36" s="25"/>
      <c r="K36" s="25"/>
      <c r="L36" s="25"/>
      <c r="M36" s="69">
        <v>1927</v>
      </c>
      <c r="N36" s="25" t="s">
        <v>86</v>
      </c>
      <c r="O36" s="150"/>
      <c r="P36" s="198"/>
      <c r="Q36" s="99">
        <f t="shared" si="0"/>
        <v>325</v>
      </c>
      <c r="R36" s="75" t="s">
        <v>4</v>
      </c>
    </row>
    <row r="37" spans="1:18" ht="15" customHeight="1">
      <c r="A37" s="75">
        <v>2013</v>
      </c>
      <c r="B37" s="75" t="s">
        <v>127</v>
      </c>
      <c r="C37" s="592"/>
      <c r="D37" s="592"/>
      <c r="E37" s="595"/>
      <c r="F37" s="68">
        <v>1</v>
      </c>
      <c r="G37" s="68"/>
      <c r="H37" s="68">
        <v>1</v>
      </c>
      <c r="I37" s="68">
        <v>1</v>
      </c>
      <c r="J37" s="25"/>
      <c r="K37" s="25"/>
      <c r="L37" s="25"/>
      <c r="M37" s="69">
        <v>1921</v>
      </c>
      <c r="N37" s="25" t="s">
        <v>86</v>
      </c>
      <c r="O37" s="150"/>
      <c r="P37" s="198"/>
      <c r="Q37" s="99">
        <f t="shared" si="0"/>
        <v>325</v>
      </c>
      <c r="R37" s="75" t="s">
        <v>4</v>
      </c>
    </row>
    <row r="38" spans="1:18" ht="15" customHeight="1">
      <c r="A38" s="75">
        <v>2013</v>
      </c>
      <c r="B38" s="75" t="s">
        <v>127</v>
      </c>
      <c r="C38" s="592"/>
      <c r="D38" s="592"/>
      <c r="E38" s="595"/>
      <c r="F38" s="68">
        <v>1</v>
      </c>
      <c r="G38" s="68"/>
      <c r="H38" s="68">
        <v>1</v>
      </c>
      <c r="I38" s="68">
        <v>1</v>
      </c>
      <c r="J38" s="25"/>
      <c r="K38" s="25"/>
      <c r="L38" s="25"/>
      <c r="M38" s="69">
        <v>1924</v>
      </c>
      <c r="N38" s="25" t="s">
        <v>86</v>
      </c>
      <c r="O38" s="150"/>
      <c r="P38" s="198"/>
      <c r="Q38" s="99">
        <f t="shared" si="0"/>
        <v>325</v>
      </c>
      <c r="R38" s="75" t="s">
        <v>4</v>
      </c>
    </row>
    <row r="39" spans="1:18" ht="15" customHeight="1">
      <c r="A39" s="75">
        <v>2013</v>
      </c>
      <c r="B39" s="75" t="s">
        <v>127</v>
      </c>
      <c r="C39" s="592"/>
      <c r="D39" s="592"/>
      <c r="E39" s="595"/>
      <c r="F39" s="68">
        <v>1</v>
      </c>
      <c r="G39" s="68"/>
      <c r="H39" s="68">
        <v>1</v>
      </c>
      <c r="I39" s="68">
        <v>1</v>
      </c>
      <c r="J39" s="25"/>
      <c r="K39" s="25"/>
      <c r="L39" s="25"/>
      <c r="M39" s="69">
        <v>1931</v>
      </c>
      <c r="N39" s="25" t="s">
        <v>86</v>
      </c>
      <c r="O39" s="150"/>
      <c r="P39" s="198"/>
      <c r="Q39" s="99">
        <f t="shared" si="0"/>
        <v>325</v>
      </c>
      <c r="R39" s="75" t="s">
        <v>4</v>
      </c>
    </row>
    <row r="40" spans="1:18" ht="15.75">
      <c r="A40" s="608" t="s">
        <v>159</v>
      </c>
      <c r="B40" s="608"/>
      <c r="C40" s="40"/>
      <c r="D40" s="40"/>
      <c r="E40" s="72"/>
      <c r="F40" s="72">
        <f>SUM(F8:F39)</f>
        <v>32</v>
      </c>
      <c r="G40" s="72">
        <f>SUM(G8:G39)</f>
        <v>5</v>
      </c>
      <c r="H40" s="72">
        <f>SUM(H8:H39)</f>
        <v>27</v>
      </c>
      <c r="I40" s="72">
        <f>SUM(I8:I39)</f>
        <v>32</v>
      </c>
      <c r="J40" s="72">
        <f>SUM(J8:J39)</f>
        <v>0</v>
      </c>
      <c r="K40" s="72"/>
      <c r="L40" s="72"/>
      <c r="M40" s="72"/>
      <c r="N40" s="72"/>
      <c r="O40" s="148"/>
      <c r="P40" s="148"/>
      <c r="Q40" s="228">
        <v>10400</v>
      </c>
      <c r="R40" s="72"/>
    </row>
    <row r="41" spans="1:18" ht="15.75">
      <c r="A41" s="650" t="s">
        <v>145</v>
      </c>
      <c r="B41" s="650"/>
      <c r="C41" s="20"/>
      <c r="D41" s="20"/>
      <c r="E41" s="20"/>
      <c r="F41" s="20"/>
      <c r="G41" s="20"/>
      <c r="H41" s="20"/>
      <c r="I41" s="20"/>
      <c r="J41" s="20"/>
      <c r="K41" s="20"/>
      <c r="L41" s="20"/>
      <c r="M41" s="20"/>
      <c r="N41" s="20"/>
      <c r="O41" s="149"/>
      <c r="P41" s="149"/>
      <c r="Q41" s="229"/>
      <c r="R41" s="20"/>
    </row>
    <row r="42" spans="1:18" ht="30" customHeight="1">
      <c r="A42" s="24" t="s">
        <v>124</v>
      </c>
      <c r="B42" s="24" t="s">
        <v>125</v>
      </c>
      <c r="C42" s="24" t="s">
        <v>138</v>
      </c>
      <c r="D42" s="24" t="s">
        <v>44</v>
      </c>
      <c r="E42" s="24" t="s">
        <v>45</v>
      </c>
      <c r="F42" s="23" t="s">
        <v>62</v>
      </c>
      <c r="G42" s="24" t="s">
        <v>156</v>
      </c>
      <c r="H42" s="24" t="s">
        <v>157</v>
      </c>
      <c r="I42" s="24" t="s">
        <v>69</v>
      </c>
      <c r="J42" s="24" t="s">
        <v>63</v>
      </c>
      <c r="K42" s="24" t="s">
        <v>216</v>
      </c>
      <c r="L42" s="24" t="s">
        <v>18</v>
      </c>
      <c r="M42" s="24" t="s">
        <v>61</v>
      </c>
      <c r="N42" s="24" t="s">
        <v>10</v>
      </c>
      <c r="O42" s="146" t="s">
        <v>122</v>
      </c>
      <c r="P42" s="146" t="s">
        <v>123</v>
      </c>
      <c r="Q42" s="140" t="s">
        <v>11</v>
      </c>
      <c r="R42" s="140" t="s">
        <v>27</v>
      </c>
    </row>
    <row r="43" spans="1:18" ht="15.75">
      <c r="A43" s="608" t="s">
        <v>160</v>
      </c>
      <c r="B43" s="608"/>
      <c r="C43" s="40"/>
      <c r="D43" s="40"/>
      <c r="E43" s="72"/>
      <c r="F43" s="51">
        <v>0</v>
      </c>
      <c r="G43" s="51">
        <v>0</v>
      </c>
      <c r="H43" s="51">
        <v>0</v>
      </c>
      <c r="I43" s="51">
        <v>0</v>
      </c>
      <c r="J43" s="72">
        <v>0</v>
      </c>
      <c r="K43" s="72"/>
      <c r="L43" s="72"/>
      <c r="M43" s="72"/>
      <c r="N43" s="72"/>
      <c r="O43" s="213">
        <v>0</v>
      </c>
      <c r="P43" s="148"/>
      <c r="Q43" s="228">
        <v>0</v>
      </c>
      <c r="R43" s="72"/>
    </row>
    <row r="44" spans="1:18" ht="15.75">
      <c r="A44" s="650" t="s">
        <v>146</v>
      </c>
      <c r="B44" s="650"/>
      <c r="C44" s="20"/>
      <c r="D44" s="20"/>
      <c r="E44" s="20"/>
      <c r="F44" s="20"/>
      <c r="G44" s="20"/>
      <c r="H44" s="20"/>
      <c r="I44" s="20"/>
      <c r="J44" s="20"/>
      <c r="K44" s="20"/>
      <c r="L44" s="20"/>
      <c r="M44" s="20"/>
      <c r="N44" s="20"/>
      <c r="O44" s="149"/>
      <c r="P44" s="149"/>
      <c r="Q44" s="229"/>
      <c r="R44" s="20"/>
    </row>
    <row r="45" spans="1:18" ht="30" customHeight="1">
      <c r="A45" s="24" t="s">
        <v>124</v>
      </c>
      <c r="B45" s="24" t="s">
        <v>125</v>
      </c>
      <c r="C45" s="24" t="s">
        <v>138</v>
      </c>
      <c r="D45" s="24" t="s">
        <v>44</v>
      </c>
      <c r="E45" s="24" t="s">
        <v>45</v>
      </c>
      <c r="F45" s="23" t="s">
        <v>62</v>
      </c>
      <c r="G45" s="24" t="s">
        <v>156</v>
      </c>
      <c r="H45" s="24" t="s">
        <v>157</v>
      </c>
      <c r="I45" s="24" t="s">
        <v>69</v>
      </c>
      <c r="J45" s="24" t="s">
        <v>63</v>
      </c>
      <c r="K45" s="24" t="s">
        <v>216</v>
      </c>
      <c r="L45" s="24" t="s">
        <v>18</v>
      </c>
      <c r="M45" s="24" t="s">
        <v>61</v>
      </c>
      <c r="N45" s="24" t="s">
        <v>10</v>
      </c>
      <c r="O45" s="146" t="s">
        <v>122</v>
      </c>
      <c r="P45" s="146" t="s">
        <v>123</v>
      </c>
      <c r="Q45" s="140" t="s">
        <v>11</v>
      </c>
      <c r="R45" s="140" t="s">
        <v>27</v>
      </c>
    </row>
    <row r="46" spans="1:18" ht="15" customHeight="1">
      <c r="A46" s="75">
        <v>2013</v>
      </c>
      <c r="B46" s="75" t="s">
        <v>129</v>
      </c>
      <c r="C46" s="592"/>
      <c r="D46" s="592"/>
      <c r="E46" s="592"/>
      <c r="F46" s="68">
        <v>1</v>
      </c>
      <c r="G46" s="68"/>
      <c r="H46" s="68">
        <v>1</v>
      </c>
      <c r="I46" s="68">
        <v>1</v>
      </c>
      <c r="J46" s="25"/>
      <c r="K46" s="25"/>
      <c r="L46" s="25"/>
      <c r="M46" s="69">
        <v>1932</v>
      </c>
      <c r="N46" s="25" t="s">
        <v>86</v>
      </c>
      <c r="O46" s="150"/>
      <c r="P46" s="198"/>
      <c r="Q46" s="99"/>
      <c r="R46" s="75" t="s">
        <v>6</v>
      </c>
    </row>
    <row r="47" spans="1:18" ht="15.75">
      <c r="A47" s="608" t="s">
        <v>161</v>
      </c>
      <c r="B47" s="608"/>
      <c r="C47" s="40"/>
      <c r="D47" s="40"/>
      <c r="E47" s="72"/>
      <c r="F47" s="72">
        <f>SUM(F46:F46)</f>
        <v>1</v>
      </c>
      <c r="G47" s="72">
        <f>SUM(G46:G46)</f>
        <v>0</v>
      </c>
      <c r="H47" s="72">
        <f>SUM(H46:H46)</f>
        <v>1</v>
      </c>
      <c r="I47" s="72">
        <f>SUM(I46:I46)</f>
        <v>1</v>
      </c>
      <c r="J47" s="72">
        <f>SUM(J46:J46)</f>
        <v>0</v>
      </c>
      <c r="K47" s="72"/>
      <c r="L47" s="72"/>
      <c r="M47" s="72"/>
      <c r="N47" s="170"/>
      <c r="O47" s="213"/>
      <c r="P47" s="214"/>
      <c r="Q47" s="228">
        <f>SUM(Q46)</f>
        <v>0</v>
      </c>
      <c r="R47" s="238"/>
    </row>
    <row r="48" spans="1:18" ht="15.75">
      <c r="A48" s="650" t="s">
        <v>147</v>
      </c>
      <c r="B48" s="650"/>
      <c r="C48" s="20"/>
      <c r="D48" s="20"/>
      <c r="E48" s="20"/>
      <c r="F48" s="20"/>
      <c r="G48" s="20"/>
      <c r="H48" s="20"/>
      <c r="I48" s="20"/>
      <c r="J48" s="20"/>
      <c r="K48" s="20"/>
      <c r="L48" s="20"/>
      <c r="M48" s="20"/>
      <c r="N48" s="20"/>
      <c r="O48" s="149"/>
      <c r="P48" s="149"/>
      <c r="Q48" s="229"/>
      <c r="R48" s="20"/>
    </row>
    <row r="49" spans="1:18" ht="30" customHeight="1">
      <c r="A49" s="24" t="s">
        <v>124</v>
      </c>
      <c r="B49" s="24" t="s">
        <v>125</v>
      </c>
      <c r="C49" s="24" t="s">
        <v>138</v>
      </c>
      <c r="D49" s="24" t="s">
        <v>44</v>
      </c>
      <c r="E49" s="24" t="s">
        <v>45</v>
      </c>
      <c r="F49" s="23" t="s">
        <v>62</v>
      </c>
      <c r="G49" s="24" t="s">
        <v>156</v>
      </c>
      <c r="H49" s="24" t="s">
        <v>157</v>
      </c>
      <c r="I49" s="24" t="s">
        <v>69</v>
      </c>
      <c r="J49" s="24" t="s">
        <v>63</v>
      </c>
      <c r="K49" s="24" t="s">
        <v>216</v>
      </c>
      <c r="L49" s="24" t="s">
        <v>18</v>
      </c>
      <c r="M49" s="24" t="s">
        <v>61</v>
      </c>
      <c r="N49" s="24" t="s">
        <v>10</v>
      </c>
      <c r="O49" s="146" t="s">
        <v>122</v>
      </c>
      <c r="P49" s="146" t="s">
        <v>123</v>
      </c>
      <c r="Q49" s="140" t="s">
        <v>11</v>
      </c>
      <c r="R49" s="140" t="s">
        <v>27</v>
      </c>
    </row>
    <row r="50" spans="1:18" ht="15.75">
      <c r="A50" s="608" t="s">
        <v>162</v>
      </c>
      <c r="B50" s="608"/>
      <c r="C50" s="40"/>
      <c r="D50" s="40"/>
      <c r="E50" s="72"/>
      <c r="F50" s="51">
        <v>0</v>
      </c>
      <c r="G50" s="51">
        <v>0</v>
      </c>
      <c r="H50" s="51">
        <v>0</v>
      </c>
      <c r="I50" s="51">
        <v>0</v>
      </c>
      <c r="J50" s="72">
        <v>0</v>
      </c>
      <c r="K50" s="72"/>
      <c r="L50" s="72"/>
      <c r="M50" s="72"/>
      <c r="N50" s="170"/>
      <c r="O50" s="213">
        <v>0</v>
      </c>
      <c r="P50" s="215"/>
      <c r="Q50" s="228">
        <v>0</v>
      </c>
      <c r="R50" s="238"/>
    </row>
    <row r="51" spans="1:18" ht="15.75">
      <c r="A51" s="650" t="s">
        <v>148</v>
      </c>
      <c r="B51" s="650"/>
      <c r="C51" s="20"/>
      <c r="D51" s="20"/>
      <c r="E51" s="20"/>
      <c r="F51" s="20"/>
      <c r="G51" s="20"/>
      <c r="H51" s="20"/>
      <c r="I51" s="20"/>
      <c r="J51" s="20"/>
      <c r="K51" s="20"/>
      <c r="L51" s="20"/>
      <c r="M51" s="20"/>
      <c r="N51" s="20"/>
      <c r="O51" s="149"/>
      <c r="P51" s="149"/>
      <c r="Q51" s="229"/>
      <c r="R51" s="20"/>
    </row>
    <row r="52" spans="1:18" ht="30" customHeight="1">
      <c r="A52" s="24" t="s">
        <v>124</v>
      </c>
      <c r="B52" s="24" t="s">
        <v>125</v>
      </c>
      <c r="C52" s="24" t="s">
        <v>138</v>
      </c>
      <c r="D52" s="24" t="s">
        <v>44</v>
      </c>
      <c r="E52" s="24" t="s">
        <v>45</v>
      </c>
      <c r="F52" s="23" t="s">
        <v>62</v>
      </c>
      <c r="G52" s="24" t="s">
        <v>156</v>
      </c>
      <c r="H52" s="24" t="s">
        <v>157</v>
      </c>
      <c r="I52" s="24" t="s">
        <v>69</v>
      </c>
      <c r="J52" s="24" t="s">
        <v>63</v>
      </c>
      <c r="K52" s="24" t="s">
        <v>216</v>
      </c>
      <c r="L52" s="24" t="s">
        <v>18</v>
      </c>
      <c r="M52" s="24" t="s">
        <v>61</v>
      </c>
      <c r="N52" s="24" t="s">
        <v>10</v>
      </c>
      <c r="O52" s="146" t="s">
        <v>122</v>
      </c>
      <c r="P52" s="146" t="s">
        <v>123</v>
      </c>
      <c r="Q52" s="140" t="s">
        <v>11</v>
      </c>
      <c r="R52" s="140" t="s">
        <v>27</v>
      </c>
    </row>
    <row r="53" spans="1:18" s="26" customFormat="1" ht="15.75">
      <c r="A53" s="75">
        <v>2013</v>
      </c>
      <c r="B53" s="48" t="s">
        <v>131</v>
      </c>
      <c r="C53" s="592"/>
      <c r="D53" s="592"/>
      <c r="E53" s="592"/>
      <c r="F53" s="85">
        <v>1</v>
      </c>
      <c r="G53" s="18"/>
      <c r="H53" s="85">
        <v>1</v>
      </c>
      <c r="I53" s="85">
        <v>1</v>
      </c>
      <c r="J53" s="18"/>
      <c r="K53" s="18"/>
      <c r="L53" s="18"/>
      <c r="M53" s="85">
        <v>1924</v>
      </c>
      <c r="N53" s="25" t="s">
        <v>86</v>
      </c>
      <c r="O53" s="216"/>
      <c r="P53" s="186"/>
      <c r="Q53" s="99"/>
      <c r="R53" s="75" t="s">
        <v>6</v>
      </c>
    </row>
    <row r="54" spans="1:18" s="26" customFormat="1" ht="15.75">
      <c r="A54" s="75">
        <v>2013</v>
      </c>
      <c r="B54" s="48" t="s">
        <v>131</v>
      </c>
      <c r="C54" s="592"/>
      <c r="D54" s="592"/>
      <c r="E54" s="592"/>
      <c r="F54" s="85">
        <v>1</v>
      </c>
      <c r="G54" s="18"/>
      <c r="H54" s="85">
        <v>1</v>
      </c>
      <c r="I54" s="85">
        <v>1</v>
      </c>
      <c r="J54" s="18"/>
      <c r="K54" s="18"/>
      <c r="L54" s="18"/>
      <c r="M54" s="85">
        <v>1923</v>
      </c>
      <c r="N54" s="25" t="s">
        <v>86</v>
      </c>
      <c r="O54" s="216"/>
      <c r="P54" s="186"/>
      <c r="Q54" s="99"/>
      <c r="R54" s="75" t="s">
        <v>6</v>
      </c>
    </row>
    <row r="55" spans="1:18" ht="12.75">
      <c r="A55" s="75">
        <v>2013</v>
      </c>
      <c r="B55" s="48" t="s">
        <v>131</v>
      </c>
      <c r="C55" s="592"/>
      <c r="D55" s="592"/>
      <c r="E55" s="592"/>
      <c r="F55" s="85">
        <v>1</v>
      </c>
      <c r="G55" s="75"/>
      <c r="H55" s="85">
        <v>1</v>
      </c>
      <c r="I55" s="85">
        <v>1</v>
      </c>
      <c r="J55" s="25"/>
      <c r="K55" s="25"/>
      <c r="L55" s="25"/>
      <c r="M55" s="69">
        <v>1943</v>
      </c>
      <c r="N55" s="25" t="s">
        <v>86</v>
      </c>
      <c r="O55" s="150"/>
      <c r="P55" s="198"/>
      <c r="Q55" s="99"/>
      <c r="R55" s="75" t="s">
        <v>6</v>
      </c>
    </row>
    <row r="56" spans="1:18" ht="15.75">
      <c r="A56" s="608" t="s">
        <v>70</v>
      </c>
      <c r="B56" s="608"/>
      <c r="C56" s="40"/>
      <c r="D56" s="40"/>
      <c r="E56" s="72"/>
      <c r="F56" s="72">
        <f>SUM(F53:F55)</f>
        <v>3</v>
      </c>
      <c r="G56" s="72">
        <f>SUM(G53:G55)</f>
        <v>0</v>
      </c>
      <c r="H56" s="72">
        <f>SUM(H53:H55)</f>
        <v>3</v>
      </c>
      <c r="I56" s="72">
        <f>SUM(I53:I55)</f>
        <v>3</v>
      </c>
      <c r="J56" s="72">
        <f>SUM(J53:J55)</f>
        <v>0</v>
      </c>
      <c r="K56" s="72"/>
      <c r="L56" s="72"/>
      <c r="M56" s="72"/>
      <c r="N56" s="170"/>
      <c r="O56" s="213"/>
      <c r="P56" s="214"/>
      <c r="Q56" s="228">
        <v>0</v>
      </c>
      <c r="R56" s="238"/>
    </row>
    <row r="57" spans="1:18" ht="15.75">
      <c r="A57" s="650" t="s">
        <v>149</v>
      </c>
      <c r="B57" s="650"/>
      <c r="C57" s="20"/>
      <c r="D57" s="20"/>
      <c r="E57" s="20"/>
      <c r="F57" s="20"/>
      <c r="G57" s="20"/>
      <c r="H57" s="20"/>
      <c r="I57" s="20"/>
      <c r="J57" s="20"/>
      <c r="K57" s="20"/>
      <c r="L57" s="20"/>
      <c r="M57" s="20"/>
      <c r="N57" s="20"/>
      <c r="O57" s="149"/>
      <c r="P57" s="149"/>
      <c r="Q57" s="229"/>
      <c r="R57" s="20"/>
    </row>
    <row r="58" spans="1:18" ht="30" customHeight="1">
      <c r="A58" s="24" t="s">
        <v>124</v>
      </c>
      <c r="B58" s="24" t="s">
        <v>125</v>
      </c>
      <c r="C58" s="24" t="s">
        <v>138</v>
      </c>
      <c r="D58" s="24" t="s">
        <v>44</v>
      </c>
      <c r="E58" s="24" t="s">
        <v>45</v>
      </c>
      <c r="F58" s="23" t="s">
        <v>62</v>
      </c>
      <c r="G58" s="24" t="s">
        <v>156</v>
      </c>
      <c r="H58" s="24" t="s">
        <v>157</v>
      </c>
      <c r="I58" s="24" t="s">
        <v>69</v>
      </c>
      <c r="J58" s="24" t="s">
        <v>63</v>
      </c>
      <c r="K58" s="24" t="s">
        <v>216</v>
      </c>
      <c r="L58" s="24" t="s">
        <v>18</v>
      </c>
      <c r="M58" s="24" t="s">
        <v>61</v>
      </c>
      <c r="N58" s="24" t="s">
        <v>10</v>
      </c>
      <c r="O58" s="146" t="s">
        <v>122</v>
      </c>
      <c r="P58" s="146" t="s">
        <v>123</v>
      </c>
      <c r="Q58" s="140" t="s">
        <v>11</v>
      </c>
      <c r="R58" s="140" t="s">
        <v>27</v>
      </c>
    </row>
    <row r="59" spans="1:18" ht="12.75">
      <c r="A59" s="75">
        <v>2013</v>
      </c>
      <c r="B59" s="75" t="s">
        <v>135</v>
      </c>
      <c r="C59" s="592"/>
      <c r="D59" s="592"/>
      <c r="E59" s="592"/>
      <c r="F59" s="68">
        <v>1</v>
      </c>
      <c r="G59" s="75"/>
      <c r="H59" s="75">
        <v>1</v>
      </c>
      <c r="I59" s="75">
        <v>1</v>
      </c>
      <c r="J59" s="25"/>
      <c r="K59" s="25"/>
      <c r="L59" s="25"/>
      <c r="M59" s="69">
        <v>1941</v>
      </c>
      <c r="N59" s="25" t="s">
        <v>86</v>
      </c>
      <c r="O59" s="150"/>
      <c r="P59" s="198"/>
      <c r="Q59" s="99">
        <f>3000/14</f>
        <v>214.28571428571428</v>
      </c>
      <c r="R59" s="75" t="s">
        <v>7</v>
      </c>
    </row>
    <row r="60" spans="1:18" ht="12.75">
      <c r="A60" s="75">
        <v>2013</v>
      </c>
      <c r="B60" s="75" t="s">
        <v>135</v>
      </c>
      <c r="C60" s="592"/>
      <c r="D60" s="592"/>
      <c r="E60" s="592"/>
      <c r="F60" s="68">
        <v>1</v>
      </c>
      <c r="G60" s="75"/>
      <c r="H60" s="75">
        <v>1</v>
      </c>
      <c r="I60" s="75">
        <v>1</v>
      </c>
      <c r="J60" s="25"/>
      <c r="K60" s="25"/>
      <c r="L60" s="25"/>
      <c r="M60" s="69">
        <v>1926</v>
      </c>
      <c r="N60" s="25" t="s">
        <v>86</v>
      </c>
      <c r="O60" s="150"/>
      <c r="P60" s="198"/>
      <c r="Q60" s="99">
        <f aca="true" t="shared" si="1" ref="Q60:Q72">3000/14</f>
        <v>214.28571428571428</v>
      </c>
      <c r="R60" s="75" t="s">
        <v>7</v>
      </c>
    </row>
    <row r="61" spans="1:18" ht="12.75">
      <c r="A61" s="75">
        <v>2013</v>
      </c>
      <c r="B61" s="75" t="s">
        <v>135</v>
      </c>
      <c r="C61" s="592"/>
      <c r="D61" s="592"/>
      <c r="E61" s="592"/>
      <c r="F61" s="68">
        <v>1</v>
      </c>
      <c r="G61" s="75"/>
      <c r="H61" s="75">
        <v>1</v>
      </c>
      <c r="I61" s="75">
        <v>1</v>
      </c>
      <c r="J61" s="25"/>
      <c r="K61" s="25"/>
      <c r="L61" s="25"/>
      <c r="M61" s="69">
        <v>1926</v>
      </c>
      <c r="N61" s="25" t="s">
        <v>86</v>
      </c>
      <c r="O61" s="150"/>
      <c r="P61" s="198"/>
      <c r="Q61" s="99">
        <f t="shared" si="1"/>
        <v>214.28571428571428</v>
      </c>
      <c r="R61" s="75" t="s">
        <v>7</v>
      </c>
    </row>
    <row r="62" spans="1:18" ht="12.75">
      <c r="A62" s="75">
        <v>2013</v>
      </c>
      <c r="B62" s="75" t="s">
        <v>135</v>
      </c>
      <c r="C62" s="592"/>
      <c r="D62" s="592"/>
      <c r="E62" s="592"/>
      <c r="F62" s="68">
        <v>1</v>
      </c>
      <c r="G62" s="75"/>
      <c r="H62" s="75">
        <v>1</v>
      </c>
      <c r="I62" s="75">
        <v>1</v>
      </c>
      <c r="J62" s="25"/>
      <c r="K62" s="25"/>
      <c r="L62" s="25"/>
      <c r="M62" s="69">
        <v>1923</v>
      </c>
      <c r="N62" s="25" t="s">
        <v>86</v>
      </c>
      <c r="O62" s="150"/>
      <c r="P62" s="198"/>
      <c r="Q62" s="99">
        <f t="shared" si="1"/>
        <v>214.28571428571428</v>
      </c>
      <c r="R62" s="75" t="s">
        <v>7</v>
      </c>
    </row>
    <row r="63" spans="1:18" ht="12.75">
      <c r="A63" s="75">
        <v>2013</v>
      </c>
      <c r="B63" s="75" t="s">
        <v>135</v>
      </c>
      <c r="C63" s="592"/>
      <c r="D63" s="592"/>
      <c r="E63" s="592"/>
      <c r="F63" s="68">
        <v>1</v>
      </c>
      <c r="G63" s="75">
        <v>1</v>
      </c>
      <c r="H63" s="75"/>
      <c r="I63" s="75">
        <v>1</v>
      </c>
      <c r="J63" s="25"/>
      <c r="K63" s="25"/>
      <c r="L63" s="25"/>
      <c r="M63" s="69">
        <v>1938</v>
      </c>
      <c r="N63" s="25" t="s">
        <v>86</v>
      </c>
      <c r="O63" s="150"/>
      <c r="P63" s="198"/>
      <c r="Q63" s="99">
        <f t="shared" si="1"/>
        <v>214.28571428571428</v>
      </c>
      <c r="R63" s="75" t="s">
        <v>7</v>
      </c>
    </row>
    <row r="64" spans="1:18" ht="12.75">
      <c r="A64" s="75">
        <v>2013</v>
      </c>
      <c r="B64" s="75" t="s">
        <v>135</v>
      </c>
      <c r="C64" s="592"/>
      <c r="D64" s="592"/>
      <c r="E64" s="592"/>
      <c r="F64" s="68">
        <v>1</v>
      </c>
      <c r="G64" s="75"/>
      <c r="H64" s="75">
        <v>1</v>
      </c>
      <c r="I64" s="75">
        <v>1</v>
      </c>
      <c r="J64" s="25"/>
      <c r="K64" s="25"/>
      <c r="L64" s="25"/>
      <c r="M64" s="69">
        <v>1920</v>
      </c>
      <c r="N64" s="25" t="s">
        <v>86</v>
      </c>
      <c r="O64" s="150"/>
      <c r="P64" s="198"/>
      <c r="Q64" s="99">
        <f t="shared" si="1"/>
        <v>214.28571428571428</v>
      </c>
      <c r="R64" s="75" t="s">
        <v>7</v>
      </c>
    </row>
    <row r="65" spans="1:18" ht="12.75">
      <c r="A65" s="75">
        <v>2013</v>
      </c>
      <c r="B65" s="75" t="s">
        <v>135</v>
      </c>
      <c r="C65" s="592"/>
      <c r="D65" s="592"/>
      <c r="E65" s="592"/>
      <c r="F65" s="68">
        <v>1</v>
      </c>
      <c r="G65" s="75"/>
      <c r="H65" s="75">
        <v>1</v>
      </c>
      <c r="I65" s="75">
        <v>1</v>
      </c>
      <c r="J65" s="25"/>
      <c r="K65" s="25"/>
      <c r="L65" s="25"/>
      <c r="M65" s="69">
        <v>1932</v>
      </c>
      <c r="N65" s="25" t="s">
        <v>86</v>
      </c>
      <c r="O65" s="150"/>
      <c r="P65" s="198"/>
      <c r="Q65" s="99">
        <f t="shared" si="1"/>
        <v>214.28571428571428</v>
      </c>
      <c r="R65" s="75" t="s">
        <v>7</v>
      </c>
    </row>
    <row r="66" spans="1:18" ht="12.75">
      <c r="A66" s="75">
        <v>2013</v>
      </c>
      <c r="B66" s="75" t="s">
        <v>135</v>
      </c>
      <c r="C66" s="592"/>
      <c r="D66" s="592"/>
      <c r="E66" s="592"/>
      <c r="F66" s="68">
        <v>1</v>
      </c>
      <c r="G66" s="75">
        <v>1</v>
      </c>
      <c r="H66" s="75"/>
      <c r="I66" s="75">
        <v>1</v>
      </c>
      <c r="J66" s="25"/>
      <c r="K66" s="25"/>
      <c r="L66" s="25"/>
      <c r="M66" s="69">
        <v>1926</v>
      </c>
      <c r="N66" s="25" t="s">
        <v>86</v>
      </c>
      <c r="O66" s="150"/>
      <c r="P66" s="198"/>
      <c r="Q66" s="99">
        <f t="shared" si="1"/>
        <v>214.28571428571428</v>
      </c>
      <c r="R66" s="75" t="s">
        <v>7</v>
      </c>
    </row>
    <row r="67" spans="1:18" ht="12.75">
      <c r="A67" s="75">
        <v>2013</v>
      </c>
      <c r="B67" s="75" t="s">
        <v>135</v>
      </c>
      <c r="C67" s="592"/>
      <c r="D67" s="592"/>
      <c r="E67" s="592"/>
      <c r="F67" s="68">
        <v>1</v>
      </c>
      <c r="G67" s="75">
        <v>1</v>
      </c>
      <c r="H67" s="75"/>
      <c r="I67" s="75">
        <v>1</v>
      </c>
      <c r="J67" s="25"/>
      <c r="K67" s="25"/>
      <c r="L67" s="25"/>
      <c r="M67" s="69">
        <v>1934</v>
      </c>
      <c r="N67" s="25" t="s">
        <v>86</v>
      </c>
      <c r="O67" s="150"/>
      <c r="P67" s="198"/>
      <c r="Q67" s="99">
        <f t="shared" si="1"/>
        <v>214.28571428571428</v>
      </c>
      <c r="R67" s="75" t="s">
        <v>7</v>
      </c>
    </row>
    <row r="68" spans="1:18" ht="12.75">
      <c r="A68" s="75">
        <v>2013</v>
      </c>
      <c r="B68" s="75" t="s">
        <v>135</v>
      </c>
      <c r="C68" s="592"/>
      <c r="D68" s="592"/>
      <c r="E68" s="592"/>
      <c r="F68" s="68">
        <v>1</v>
      </c>
      <c r="G68" s="75"/>
      <c r="H68" s="75">
        <v>1</v>
      </c>
      <c r="I68" s="75">
        <v>1</v>
      </c>
      <c r="J68" s="25"/>
      <c r="K68" s="25"/>
      <c r="L68" s="25"/>
      <c r="M68" s="69">
        <v>1922</v>
      </c>
      <c r="N68" s="25" t="s">
        <v>86</v>
      </c>
      <c r="O68" s="150"/>
      <c r="P68" s="198"/>
      <c r="Q68" s="99">
        <f t="shared" si="1"/>
        <v>214.28571428571428</v>
      </c>
      <c r="R68" s="75" t="s">
        <v>7</v>
      </c>
    </row>
    <row r="69" spans="1:18" ht="12.75">
      <c r="A69" s="75">
        <v>2013</v>
      </c>
      <c r="B69" s="75" t="s">
        <v>135</v>
      </c>
      <c r="C69" s="592"/>
      <c r="D69" s="592"/>
      <c r="E69" s="592"/>
      <c r="F69" s="68">
        <v>1</v>
      </c>
      <c r="G69" s="75"/>
      <c r="H69" s="75">
        <v>1</v>
      </c>
      <c r="I69" s="75">
        <v>1</v>
      </c>
      <c r="J69" s="25"/>
      <c r="K69" s="25"/>
      <c r="L69" s="25"/>
      <c r="M69" s="69">
        <v>1938</v>
      </c>
      <c r="N69" s="25" t="s">
        <v>86</v>
      </c>
      <c r="O69" s="150"/>
      <c r="P69" s="198"/>
      <c r="Q69" s="99">
        <f t="shared" si="1"/>
        <v>214.28571428571428</v>
      </c>
      <c r="R69" s="75" t="s">
        <v>7</v>
      </c>
    </row>
    <row r="70" spans="1:18" ht="12.75">
      <c r="A70" s="75">
        <v>2013</v>
      </c>
      <c r="B70" s="75" t="s">
        <v>135</v>
      </c>
      <c r="C70" s="592"/>
      <c r="D70" s="592"/>
      <c r="E70" s="592"/>
      <c r="F70" s="68">
        <v>1</v>
      </c>
      <c r="G70" s="75"/>
      <c r="H70" s="75">
        <v>1</v>
      </c>
      <c r="I70" s="75">
        <v>1</v>
      </c>
      <c r="J70" s="25"/>
      <c r="K70" s="25"/>
      <c r="L70" s="25"/>
      <c r="M70" s="69">
        <v>1922</v>
      </c>
      <c r="N70" s="25" t="s">
        <v>86</v>
      </c>
      <c r="O70" s="150"/>
      <c r="P70" s="198"/>
      <c r="Q70" s="99">
        <f t="shared" si="1"/>
        <v>214.28571428571428</v>
      </c>
      <c r="R70" s="75" t="s">
        <v>7</v>
      </c>
    </row>
    <row r="71" spans="1:18" ht="12.75">
      <c r="A71" s="75">
        <v>2013</v>
      </c>
      <c r="B71" s="75" t="s">
        <v>135</v>
      </c>
      <c r="C71" s="592"/>
      <c r="D71" s="592"/>
      <c r="E71" s="592"/>
      <c r="F71" s="68">
        <v>1</v>
      </c>
      <c r="G71" s="75"/>
      <c r="H71" s="75">
        <v>1</v>
      </c>
      <c r="I71" s="75">
        <v>1</v>
      </c>
      <c r="J71" s="25"/>
      <c r="K71" s="25"/>
      <c r="L71" s="25"/>
      <c r="M71" s="69">
        <v>1928</v>
      </c>
      <c r="N71" s="25" t="s">
        <v>86</v>
      </c>
      <c r="O71" s="150"/>
      <c r="P71" s="198"/>
      <c r="Q71" s="99">
        <f t="shared" si="1"/>
        <v>214.28571428571428</v>
      </c>
      <c r="R71" s="75" t="s">
        <v>7</v>
      </c>
    </row>
    <row r="72" spans="1:18" ht="12.75">
      <c r="A72" s="75">
        <v>2013</v>
      </c>
      <c r="B72" s="75" t="s">
        <v>135</v>
      </c>
      <c r="C72" s="592"/>
      <c r="D72" s="592"/>
      <c r="E72" s="592"/>
      <c r="F72" s="68">
        <v>1</v>
      </c>
      <c r="G72" s="75">
        <v>1</v>
      </c>
      <c r="H72" s="75"/>
      <c r="I72" s="25"/>
      <c r="J72" s="75">
        <v>1</v>
      </c>
      <c r="K72" s="75" t="s">
        <v>47</v>
      </c>
      <c r="L72" s="75"/>
      <c r="M72" s="69">
        <v>1941</v>
      </c>
      <c r="N72" s="25" t="s">
        <v>86</v>
      </c>
      <c r="O72" s="150"/>
      <c r="P72" s="198"/>
      <c r="Q72" s="99">
        <f t="shared" si="1"/>
        <v>214.28571428571428</v>
      </c>
      <c r="R72" s="75" t="s">
        <v>7</v>
      </c>
    </row>
    <row r="73" spans="1:18" ht="15.75">
      <c r="A73" s="608" t="s">
        <v>163</v>
      </c>
      <c r="B73" s="608"/>
      <c r="C73" s="40"/>
      <c r="D73" s="40"/>
      <c r="E73" s="72"/>
      <c r="F73" s="72">
        <f>SUM(F59:F72)</f>
        <v>14</v>
      </c>
      <c r="G73" s="72">
        <f>SUM(G59:G72)</f>
        <v>4</v>
      </c>
      <c r="H73" s="72">
        <f>SUM(H59:H72)</f>
        <v>10</v>
      </c>
      <c r="I73" s="72">
        <f>SUM(I59:I72)</f>
        <v>13</v>
      </c>
      <c r="J73" s="72">
        <f>SUM(J59:J72)</f>
        <v>1</v>
      </c>
      <c r="K73" s="72"/>
      <c r="L73" s="72"/>
      <c r="M73" s="72"/>
      <c r="N73" s="170"/>
      <c r="O73" s="213" t="s">
        <v>154</v>
      </c>
      <c r="P73" s="215"/>
      <c r="Q73" s="228">
        <v>3000</v>
      </c>
      <c r="R73" s="238"/>
    </row>
    <row r="74" spans="1:18" ht="15.75">
      <c r="A74" s="650" t="s">
        <v>150</v>
      </c>
      <c r="B74" s="650"/>
      <c r="C74" s="20"/>
      <c r="D74" s="20"/>
      <c r="E74" s="20"/>
      <c r="F74" s="20"/>
      <c r="G74" s="20"/>
      <c r="H74" s="20"/>
      <c r="I74" s="20"/>
      <c r="J74" s="20"/>
      <c r="K74" s="20"/>
      <c r="L74" s="20"/>
      <c r="M74" s="20"/>
      <c r="N74" s="20"/>
      <c r="O74" s="149"/>
      <c r="P74" s="149"/>
      <c r="Q74" s="229"/>
      <c r="R74" s="20"/>
    </row>
    <row r="75" spans="1:18" ht="30" customHeight="1">
      <c r="A75" s="24" t="s">
        <v>124</v>
      </c>
      <c r="B75" s="24" t="s">
        <v>125</v>
      </c>
      <c r="C75" s="24" t="s">
        <v>138</v>
      </c>
      <c r="D75" s="24" t="s">
        <v>44</v>
      </c>
      <c r="E75" s="24" t="s">
        <v>45</v>
      </c>
      <c r="F75" s="23" t="s">
        <v>62</v>
      </c>
      <c r="G75" s="24" t="s">
        <v>156</v>
      </c>
      <c r="H75" s="24" t="s">
        <v>157</v>
      </c>
      <c r="I75" s="24" t="s">
        <v>69</v>
      </c>
      <c r="J75" s="24" t="s">
        <v>63</v>
      </c>
      <c r="K75" s="24" t="s">
        <v>216</v>
      </c>
      <c r="L75" s="24" t="s">
        <v>18</v>
      </c>
      <c r="M75" s="24" t="s">
        <v>61</v>
      </c>
      <c r="N75" s="24" t="s">
        <v>10</v>
      </c>
      <c r="O75" s="146" t="s">
        <v>122</v>
      </c>
      <c r="P75" s="146" t="s">
        <v>123</v>
      </c>
      <c r="Q75" s="140" t="s">
        <v>11</v>
      </c>
      <c r="R75" s="140" t="s">
        <v>27</v>
      </c>
    </row>
    <row r="76" spans="1:18" ht="15.75">
      <c r="A76" s="657" t="s">
        <v>81</v>
      </c>
      <c r="B76" s="658"/>
      <c r="C76" s="40"/>
      <c r="D76" s="40"/>
      <c r="E76" s="72"/>
      <c r="F76" s="72">
        <f>SUM(F75:F75)</f>
        <v>0</v>
      </c>
      <c r="G76" s="72">
        <f>SUM(G75:G75)</f>
        <v>0</v>
      </c>
      <c r="H76" s="72">
        <f>SUM(H75:H75)</f>
        <v>0</v>
      </c>
      <c r="I76" s="72">
        <f>SUM(I75:I75)</f>
        <v>0</v>
      </c>
      <c r="J76" s="72">
        <f>SUM(J75:J75)</f>
        <v>0</v>
      </c>
      <c r="K76" s="72"/>
      <c r="L76" s="72"/>
      <c r="M76" s="72"/>
      <c r="N76" s="170"/>
      <c r="O76" s="213" t="s">
        <v>154</v>
      </c>
      <c r="P76" s="215"/>
      <c r="Q76" s="228">
        <v>0</v>
      </c>
      <c r="R76" s="238"/>
    </row>
    <row r="77" spans="1:18" ht="15.75">
      <c r="A77" s="650" t="s">
        <v>151</v>
      </c>
      <c r="B77" s="650"/>
      <c r="C77" s="20"/>
      <c r="D77" s="20"/>
      <c r="E77" s="20"/>
      <c r="F77" s="20"/>
      <c r="G77" s="20"/>
      <c r="H77" s="20"/>
      <c r="I77" s="20"/>
      <c r="J77" s="20"/>
      <c r="K77" s="20"/>
      <c r="L77" s="20"/>
      <c r="M77" s="20"/>
      <c r="N77" s="20"/>
      <c r="O77" s="149"/>
      <c r="P77" s="149"/>
      <c r="Q77" s="229"/>
      <c r="R77" s="20"/>
    </row>
    <row r="78" spans="1:18" ht="30" customHeight="1">
      <c r="A78" s="24" t="s">
        <v>124</v>
      </c>
      <c r="B78" s="24" t="s">
        <v>125</v>
      </c>
      <c r="C78" s="24" t="s">
        <v>138</v>
      </c>
      <c r="D78" s="24" t="s">
        <v>44</v>
      </c>
      <c r="E78" s="24" t="s">
        <v>45</v>
      </c>
      <c r="F78" s="23" t="s">
        <v>62</v>
      </c>
      <c r="G78" s="24" t="s">
        <v>156</v>
      </c>
      <c r="H78" s="24" t="s">
        <v>157</v>
      </c>
      <c r="I78" s="24" t="s">
        <v>69</v>
      </c>
      <c r="J78" s="24" t="s">
        <v>63</v>
      </c>
      <c r="K78" s="24" t="s">
        <v>216</v>
      </c>
      <c r="L78" s="24" t="s">
        <v>18</v>
      </c>
      <c r="M78" s="24" t="s">
        <v>61</v>
      </c>
      <c r="N78" s="24" t="s">
        <v>10</v>
      </c>
      <c r="O78" s="146" t="s">
        <v>122</v>
      </c>
      <c r="P78" s="146" t="s">
        <v>123</v>
      </c>
      <c r="Q78" s="140" t="s">
        <v>11</v>
      </c>
      <c r="R78" s="140" t="s">
        <v>27</v>
      </c>
    </row>
    <row r="79" spans="1:18" ht="15.75">
      <c r="A79" s="608" t="s">
        <v>82</v>
      </c>
      <c r="B79" s="608"/>
      <c r="C79" s="40"/>
      <c r="D79" s="40"/>
      <c r="E79" s="72"/>
      <c r="F79" s="72">
        <f>SUM(F78:F78)</f>
        <v>0</v>
      </c>
      <c r="G79" s="72">
        <f>SUM(G78:G78)</f>
        <v>0</v>
      </c>
      <c r="H79" s="72">
        <f>SUM(H78:H78)</f>
        <v>0</v>
      </c>
      <c r="I79" s="72">
        <f>SUM(I78:I78)</f>
        <v>0</v>
      </c>
      <c r="J79" s="72">
        <f>SUM(J78:J78)</f>
        <v>0</v>
      </c>
      <c r="K79" s="72"/>
      <c r="L79" s="72"/>
      <c r="M79" s="72"/>
      <c r="N79" s="170"/>
      <c r="O79" s="213" t="s">
        <v>154</v>
      </c>
      <c r="P79" s="215"/>
      <c r="Q79" s="228">
        <v>0</v>
      </c>
      <c r="R79" s="238"/>
    </row>
    <row r="80" spans="1:18" ht="15.75">
      <c r="A80" s="652" t="s">
        <v>91</v>
      </c>
      <c r="B80" s="652"/>
      <c r="C80" s="36"/>
      <c r="D80" s="36"/>
      <c r="E80" s="36"/>
      <c r="F80" s="59">
        <f>F40+F47+F56+F73</f>
        <v>50</v>
      </c>
      <c r="G80" s="59">
        <f>G40+G47+G56+G73</f>
        <v>9</v>
      </c>
      <c r="H80" s="59">
        <f>H40+H47+H56+H73</f>
        <v>41</v>
      </c>
      <c r="I80" s="59">
        <f>I40+I47+I56+I73</f>
        <v>49</v>
      </c>
      <c r="J80" s="59">
        <f>J40+J47+J56+J73</f>
        <v>1</v>
      </c>
      <c r="K80" s="59"/>
      <c r="L80" s="59"/>
      <c r="M80" s="59"/>
      <c r="N80" s="170"/>
      <c r="O80" s="217" t="s">
        <v>154</v>
      </c>
      <c r="P80" s="215"/>
      <c r="Q80" s="60">
        <f>Q5+Q40+Q43+Q47+Q50+Q56+Q73+Q76+Q79</f>
        <v>13400</v>
      </c>
      <c r="R80" s="238"/>
    </row>
    <row r="81" spans="7:8" ht="12.75">
      <c r="G81" s="17"/>
      <c r="H81" s="17"/>
    </row>
    <row r="82" spans="1:13" ht="12" customHeight="1">
      <c r="A82" s="131"/>
      <c r="B82" s="62"/>
      <c r="C82" s="131"/>
      <c r="D82" s="131"/>
      <c r="E82" s="131"/>
      <c r="F82" s="131"/>
      <c r="G82" s="131"/>
      <c r="H82" s="131"/>
      <c r="I82" s="131"/>
      <c r="J82" s="131"/>
      <c r="K82" s="131"/>
      <c r="L82" s="131"/>
      <c r="M82" s="131"/>
    </row>
    <row r="84" ht="12.75">
      <c r="F84" s="63"/>
    </row>
  </sheetData>
  <mergeCells count="21">
    <mergeCell ref="A1:Q1"/>
    <mergeCell ref="A3:B3"/>
    <mergeCell ref="A2:R2"/>
    <mergeCell ref="A43:B43"/>
    <mergeCell ref="A44:B44"/>
    <mergeCell ref="A76:B76"/>
    <mergeCell ref="A5:B5"/>
    <mergeCell ref="A6:B6"/>
    <mergeCell ref="A40:B40"/>
    <mergeCell ref="A41:B41"/>
    <mergeCell ref="A50:B50"/>
    <mergeCell ref="A51:B51"/>
    <mergeCell ref="A47:B47"/>
    <mergeCell ref="A48:B48"/>
    <mergeCell ref="A80:B80"/>
    <mergeCell ref="A73:B73"/>
    <mergeCell ref="A74:B74"/>
    <mergeCell ref="A56:B56"/>
    <mergeCell ref="A57:B57"/>
    <mergeCell ref="A79:B79"/>
    <mergeCell ref="A77:B77"/>
  </mergeCells>
  <printOptions/>
  <pageMargins left="0.1968503937007874" right="0.1968503937007874" top="0.1968503937007874" bottom="0.1968503937007874" header="0.5118110236220472" footer="0.5118110236220472"/>
  <pageSetup horizontalDpi="600" verticalDpi="600" orientation="landscape" paperSize="9" scale="70"/>
</worksheet>
</file>

<file path=xl/worksheets/sheet11.xml><?xml version="1.0" encoding="utf-8"?>
<worksheet xmlns="http://schemas.openxmlformats.org/spreadsheetml/2006/main" xmlns:r="http://schemas.openxmlformats.org/officeDocument/2006/relationships">
  <sheetPr codeName="Foglio7">
    <tabColor indexed="27"/>
  </sheetPr>
  <dimension ref="A1:AG35"/>
  <sheetViews>
    <sheetView zoomScale="75" zoomScaleNormal="75" workbookViewId="0" topLeftCell="A10">
      <selection activeCell="D44" sqref="D44"/>
    </sheetView>
  </sheetViews>
  <sheetFormatPr defaultColWidth="9.140625" defaultRowHeight="12.75"/>
  <cols>
    <col min="1" max="1" width="13.8515625" style="38" customWidth="1"/>
    <col min="2" max="2" width="25.28125" style="38" customWidth="1"/>
    <col min="3" max="4" width="20.7109375" style="17" customWidth="1"/>
    <col min="5" max="5" width="20.7109375" style="38" customWidth="1"/>
    <col min="6" max="6" width="7.7109375" style="17" customWidth="1"/>
    <col min="7" max="8" width="5.7109375" style="17" customWidth="1"/>
    <col min="9" max="10" width="9.7109375" style="17" customWidth="1"/>
    <col min="11" max="12" width="13.7109375" style="17" customWidth="1"/>
    <col min="13" max="13" width="10.140625" style="17" customWidth="1"/>
    <col min="14" max="14" width="16.28125" style="38" customWidth="1"/>
    <col min="15" max="15" width="15.7109375" style="240" customWidth="1"/>
    <col min="16" max="16" width="13.00390625" style="164" customWidth="1"/>
    <col min="17" max="17" width="14.140625" style="230" customWidth="1"/>
    <col min="18" max="18" width="15.00390625" style="38" customWidth="1"/>
    <col min="19" max="16384" width="9.140625" style="17" customWidth="1"/>
  </cols>
  <sheetData>
    <row r="1" spans="1:18" ht="30" customHeight="1">
      <c r="A1" s="620" t="s">
        <v>215</v>
      </c>
      <c r="B1" s="619"/>
      <c r="C1" s="619"/>
      <c r="D1" s="619"/>
      <c r="E1" s="619"/>
      <c r="F1" s="619"/>
      <c r="G1" s="619"/>
      <c r="H1" s="619"/>
      <c r="I1" s="619"/>
      <c r="J1" s="619"/>
      <c r="K1" s="619"/>
      <c r="L1" s="619"/>
      <c r="M1" s="619"/>
      <c r="N1" s="619"/>
      <c r="O1" s="619"/>
      <c r="P1" s="619"/>
      <c r="Q1" s="619"/>
      <c r="R1" s="212">
        <v>40070235</v>
      </c>
    </row>
    <row r="2" spans="1:18" ht="56.25" customHeight="1">
      <c r="A2" s="653" t="s">
        <v>227</v>
      </c>
      <c r="B2" s="619"/>
      <c r="C2" s="619"/>
      <c r="D2" s="619"/>
      <c r="E2" s="619"/>
      <c r="F2" s="619"/>
      <c r="G2" s="619"/>
      <c r="H2" s="619"/>
      <c r="I2" s="619"/>
      <c r="J2" s="619"/>
      <c r="K2" s="619"/>
      <c r="L2" s="619"/>
      <c r="M2" s="619"/>
      <c r="N2" s="619"/>
      <c r="O2" s="619"/>
      <c r="P2" s="619"/>
      <c r="Q2" s="619"/>
      <c r="R2" s="619"/>
    </row>
    <row r="3" spans="1:18" s="43" customFormat="1" ht="15" customHeight="1">
      <c r="A3" s="650" t="s">
        <v>143</v>
      </c>
      <c r="B3" s="650"/>
      <c r="C3" s="20"/>
      <c r="D3" s="20"/>
      <c r="E3" s="20"/>
      <c r="F3" s="21"/>
      <c r="G3" s="22"/>
      <c r="H3" s="22"/>
      <c r="I3" s="22"/>
      <c r="J3" s="22"/>
      <c r="K3" s="22"/>
      <c r="L3" s="22"/>
      <c r="M3" s="22"/>
      <c r="N3" s="29"/>
      <c r="O3" s="145"/>
      <c r="P3" s="145"/>
      <c r="Q3" s="46"/>
      <c r="R3" s="219"/>
    </row>
    <row r="4" spans="1:18" ht="47.25"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s="43" customFormat="1" ht="15" customHeight="1">
      <c r="A5" s="608" t="s">
        <v>158</v>
      </c>
      <c r="B5" s="608"/>
      <c r="C5" s="40" t="s">
        <v>154</v>
      </c>
      <c r="D5" s="40"/>
      <c r="E5" s="40"/>
      <c r="F5" s="72">
        <v>0</v>
      </c>
      <c r="G5" s="72">
        <v>0</v>
      </c>
      <c r="H5" s="72">
        <v>0</v>
      </c>
      <c r="I5" s="72">
        <v>0</v>
      </c>
      <c r="J5" s="72">
        <v>0</v>
      </c>
      <c r="K5" s="72"/>
      <c r="L5" s="72"/>
      <c r="M5" s="72"/>
      <c r="N5" s="72">
        <v>0</v>
      </c>
      <c r="O5" s="237">
        <v>0</v>
      </c>
      <c r="P5" s="172"/>
      <c r="Q5" s="228">
        <v>0</v>
      </c>
      <c r="R5" s="40"/>
    </row>
    <row r="6" spans="1:18" s="43" customFormat="1" ht="15" customHeight="1">
      <c r="A6" s="650" t="s">
        <v>144</v>
      </c>
      <c r="B6" s="650"/>
      <c r="C6" s="20" t="s">
        <v>154</v>
      </c>
      <c r="D6" s="20"/>
      <c r="E6" s="20"/>
      <c r="F6" s="20"/>
      <c r="G6" s="20"/>
      <c r="H6" s="20"/>
      <c r="I6" s="20"/>
      <c r="J6" s="20"/>
      <c r="K6" s="20"/>
      <c r="L6" s="20"/>
      <c r="M6" s="20"/>
      <c r="N6" s="20"/>
      <c r="O6" s="165"/>
      <c r="P6" s="165"/>
      <c r="Q6" s="229"/>
      <c r="R6" s="20"/>
    </row>
    <row r="7" spans="1:18" ht="47.25" customHeight="1">
      <c r="A7" s="24" t="s">
        <v>124</v>
      </c>
      <c r="B7" s="24" t="s">
        <v>125</v>
      </c>
      <c r="C7" s="24" t="s">
        <v>138</v>
      </c>
      <c r="D7" s="24" t="s">
        <v>44</v>
      </c>
      <c r="E7" s="24" t="s">
        <v>45</v>
      </c>
      <c r="F7" s="23" t="s">
        <v>62</v>
      </c>
      <c r="G7" s="24" t="s">
        <v>156</v>
      </c>
      <c r="H7" s="24" t="s">
        <v>157</v>
      </c>
      <c r="I7" s="24" t="s">
        <v>69</v>
      </c>
      <c r="J7" s="24" t="s">
        <v>63</v>
      </c>
      <c r="K7" s="24" t="s">
        <v>216</v>
      </c>
      <c r="L7" s="24" t="s">
        <v>18</v>
      </c>
      <c r="M7" s="24" t="s">
        <v>61</v>
      </c>
      <c r="N7" s="24" t="s">
        <v>10</v>
      </c>
      <c r="O7" s="146" t="s">
        <v>122</v>
      </c>
      <c r="P7" s="146" t="s">
        <v>123</v>
      </c>
      <c r="Q7" s="140" t="s">
        <v>11</v>
      </c>
      <c r="R7" s="140" t="s">
        <v>27</v>
      </c>
    </row>
    <row r="8" spans="1:18" ht="15" customHeight="1">
      <c r="A8" s="75">
        <v>2013</v>
      </c>
      <c r="B8" s="75" t="s">
        <v>127</v>
      </c>
      <c r="C8" s="592"/>
      <c r="D8" s="592"/>
      <c r="E8" s="592"/>
      <c r="F8" s="75">
        <v>1</v>
      </c>
      <c r="G8" s="75"/>
      <c r="H8" s="75">
        <v>1</v>
      </c>
      <c r="I8" s="75">
        <v>1</v>
      </c>
      <c r="J8" s="25"/>
      <c r="K8" s="25"/>
      <c r="L8" s="25"/>
      <c r="M8" s="69">
        <v>1940</v>
      </c>
      <c r="N8" s="75" t="s">
        <v>140</v>
      </c>
      <c r="O8" s="173">
        <v>156</v>
      </c>
      <c r="P8" s="169"/>
      <c r="Q8" s="234">
        <f>$Q$11/$O$11*O8</f>
        <v>2902.4738144329895</v>
      </c>
      <c r="R8" s="75" t="s">
        <v>8</v>
      </c>
    </row>
    <row r="9" spans="1:18" ht="15" customHeight="1">
      <c r="A9" s="75">
        <v>2013</v>
      </c>
      <c r="B9" s="75" t="s">
        <v>127</v>
      </c>
      <c r="C9" s="592"/>
      <c r="D9" s="592"/>
      <c r="E9" s="592"/>
      <c r="F9" s="75">
        <v>1</v>
      </c>
      <c r="G9" s="75"/>
      <c r="H9" s="75">
        <v>1</v>
      </c>
      <c r="I9" s="75">
        <v>1</v>
      </c>
      <c r="J9" s="25"/>
      <c r="K9" s="25"/>
      <c r="L9" s="25"/>
      <c r="M9" s="69">
        <v>1934</v>
      </c>
      <c r="N9" s="75" t="s">
        <v>140</v>
      </c>
      <c r="O9" s="173">
        <v>102</v>
      </c>
      <c r="P9" s="169"/>
      <c r="Q9" s="234">
        <f>$Q$11/$O$11*O9</f>
        <v>1897.7713402061852</v>
      </c>
      <c r="R9" s="75" t="s">
        <v>8</v>
      </c>
    </row>
    <row r="10" spans="1:18" ht="15" customHeight="1">
      <c r="A10" s="75">
        <v>2013</v>
      </c>
      <c r="B10" s="75" t="s">
        <v>127</v>
      </c>
      <c r="C10" s="592"/>
      <c r="D10" s="592"/>
      <c r="E10" s="592"/>
      <c r="F10" s="75">
        <v>1</v>
      </c>
      <c r="G10" s="75">
        <v>1</v>
      </c>
      <c r="H10" s="75"/>
      <c r="I10" s="75">
        <v>1</v>
      </c>
      <c r="J10" s="25"/>
      <c r="K10" s="25"/>
      <c r="L10" s="25"/>
      <c r="M10" s="69">
        <v>1922</v>
      </c>
      <c r="N10" s="75" t="s">
        <v>140</v>
      </c>
      <c r="O10" s="173">
        <v>33</v>
      </c>
      <c r="P10" s="169"/>
      <c r="Q10" s="234">
        <f>$Q$11/$O$11*O10</f>
        <v>613.9848453608247</v>
      </c>
      <c r="R10" s="75" t="s">
        <v>8</v>
      </c>
    </row>
    <row r="11" spans="1:19" s="43" customFormat="1" ht="15" customHeight="1">
      <c r="A11" s="657" t="s">
        <v>159</v>
      </c>
      <c r="B11" s="658"/>
      <c r="C11" s="84" t="s">
        <v>154</v>
      </c>
      <c r="D11" s="84"/>
      <c r="E11" s="72"/>
      <c r="F11" s="72">
        <f>SUM(F8:F10)</f>
        <v>3</v>
      </c>
      <c r="G11" s="72">
        <f>SUM(G8:G10)</f>
        <v>1</v>
      </c>
      <c r="H11" s="72">
        <f>SUM(H8:H10)</f>
        <v>2</v>
      </c>
      <c r="I11" s="72">
        <f>SUM(I8:I10)</f>
        <v>3</v>
      </c>
      <c r="J11" s="72">
        <v>0</v>
      </c>
      <c r="K11" s="72"/>
      <c r="L11" s="72"/>
      <c r="M11" s="72"/>
      <c r="N11" s="72"/>
      <c r="O11" s="171">
        <f>SUM(O8:O10)</f>
        <v>291</v>
      </c>
      <c r="P11" s="126"/>
      <c r="Q11" s="228">
        <v>5414.23</v>
      </c>
      <c r="R11" s="40"/>
      <c r="S11" s="77"/>
    </row>
    <row r="12" spans="1:18" s="43" customFormat="1" ht="15" customHeight="1">
      <c r="A12" s="650" t="s">
        <v>145</v>
      </c>
      <c r="B12" s="650"/>
      <c r="C12" s="20" t="s">
        <v>154</v>
      </c>
      <c r="D12" s="20"/>
      <c r="E12" s="20"/>
      <c r="F12" s="20"/>
      <c r="G12" s="20"/>
      <c r="H12" s="20"/>
      <c r="I12" s="20"/>
      <c r="J12" s="20"/>
      <c r="K12" s="20"/>
      <c r="L12" s="20"/>
      <c r="M12" s="20"/>
      <c r="N12" s="20"/>
      <c r="O12" s="165"/>
      <c r="P12" s="165"/>
      <c r="Q12" s="229"/>
      <c r="R12" s="20"/>
    </row>
    <row r="13" spans="1:18" ht="47.25" customHeight="1">
      <c r="A13" s="24" t="s">
        <v>124</v>
      </c>
      <c r="B13" s="24" t="s">
        <v>125</v>
      </c>
      <c r="C13" s="24" t="s">
        <v>138</v>
      </c>
      <c r="D13" s="24" t="s">
        <v>44</v>
      </c>
      <c r="E13" s="24" t="s">
        <v>45</v>
      </c>
      <c r="F13" s="23" t="s">
        <v>62</v>
      </c>
      <c r="G13" s="24" t="s">
        <v>156</v>
      </c>
      <c r="H13" s="24" t="s">
        <v>157</v>
      </c>
      <c r="I13" s="24" t="s">
        <v>69</v>
      </c>
      <c r="J13" s="24" t="s">
        <v>63</v>
      </c>
      <c r="K13" s="24" t="s">
        <v>216</v>
      </c>
      <c r="L13" s="24" t="s">
        <v>18</v>
      </c>
      <c r="M13" s="24" t="s">
        <v>61</v>
      </c>
      <c r="N13" s="24" t="s">
        <v>10</v>
      </c>
      <c r="O13" s="146" t="s">
        <v>122</v>
      </c>
      <c r="P13" s="146" t="s">
        <v>123</v>
      </c>
      <c r="Q13" s="140" t="s">
        <v>11</v>
      </c>
      <c r="R13" s="140" t="s">
        <v>27</v>
      </c>
    </row>
    <row r="14" spans="1:18" s="43" customFormat="1" ht="15" customHeight="1">
      <c r="A14" s="608" t="s">
        <v>160</v>
      </c>
      <c r="B14" s="608"/>
      <c r="C14" s="40" t="s">
        <v>154</v>
      </c>
      <c r="D14" s="40"/>
      <c r="E14" s="72"/>
      <c r="F14" s="72">
        <v>0</v>
      </c>
      <c r="G14" s="72">
        <v>0</v>
      </c>
      <c r="H14" s="72">
        <v>0</v>
      </c>
      <c r="I14" s="72">
        <v>0</v>
      </c>
      <c r="J14" s="72">
        <v>0</v>
      </c>
      <c r="K14" s="72"/>
      <c r="L14" s="72"/>
      <c r="M14" s="72"/>
      <c r="N14" s="72"/>
      <c r="O14" s="171"/>
      <c r="P14" s="171"/>
      <c r="Q14" s="228">
        <v>0</v>
      </c>
      <c r="R14" s="40"/>
    </row>
    <row r="15" spans="1:18" s="43" customFormat="1" ht="15" customHeight="1">
      <c r="A15" s="650" t="s">
        <v>146</v>
      </c>
      <c r="B15" s="650"/>
      <c r="C15" s="20" t="s">
        <v>154</v>
      </c>
      <c r="D15" s="20"/>
      <c r="E15" s="20"/>
      <c r="F15" s="20"/>
      <c r="G15" s="20"/>
      <c r="H15" s="20"/>
      <c r="I15" s="20"/>
      <c r="J15" s="20"/>
      <c r="K15" s="20"/>
      <c r="L15" s="20"/>
      <c r="M15" s="20"/>
      <c r="N15" s="20"/>
      <c r="O15" s="165"/>
      <c r="P15" s="165"/>
      <c r="Q15" s="229"/>
      <c r="R15" s="20"/>
    </row>
    <row r="16" spans="1:18" ht="47.25" customHeight="1">
      <c r="A16" s="24" t="s">
        <v>124</v>
      </c>
      <c r="B16" s="24" t="s">
        <v>125</v>
      </c>
      <c r="C16" s="24" t="s">
        <v>138</v>
      </c>
      <c r="D16" s="24" t="s">
        <v>44</v>
      </c>
      <c r="E16" s="24" t="s">
        <v>45</v>
      </c>
      <c r="F16" s="23" t="s">
        <v>62</v>
      </c>
      <c r="G16" s="24" t="s">
        <v>156</v>
      </c>
      <c r="H16" s="24" t="s">
        <v>157</v>
      </c>
      <c r="I16" s="24" t="s">
        <v>69</v>
      </c>
      <c r="J16" s="24" t="s">
        <v>63</v>
      </c>
      <c r="K16" s="24" t="s">
        <v>216</v>
      </c>
      <c r="L16" s="24" t="s">
        <v>18</v>
      </c>
      <c r="M16" s="24" t="s">
        <v>61</v>
      </c>
      <c r="N16" s="24" t="s">
        <v>10</v>
      </c>
      <c r="O16" s="146" t="s">
        <v>122</v>
      </c>
      <c r="P16" s="146" t="s">
        <v>123</v>
      </c>
      <c r="Q16" s="140" t="s">
        <v>11</v>
      </c>
      <c r="R16" s="140" t="s">
        <v>27</v>
      </c>
    </row>
    <row r="17" spans="1:18" s="43" customFormat="1" ht="15" customHeight="1">
      <c r="A17" s="608" t="s">
        <v>161</v>
      </c>
      <c r="B17" s="608"/>
      <c r="C17" s="40" t="s">
        <v>154</v>
      </c>
      <c r="D17" s="40"/>
      <c r="E17" s="72"/>
      <c r="F17" s="72">
        <v>0</v>
      </c>
      <c r="G17" s="72">
        <v>0</v>
      </c>
      <c r="H17" s="72">
        <v>0</v>
      </c>
      <c r="I17" s="72">
        <v>0</v>
      </c>
      <c r="J17" s="72">
        <v>0</v>
      </c>
      <c r="K17" s="72"/>
      <c r="L17" s="72"/>
      <c r="M17" s="72"/>
      <c r="N17" s="72"/>
      <c r="O17" s="171"/>
      <c r="P17" s="171"/>
      <c r="Q17" s="228">
        <v>0</v>
      </c>
      <c r="R17" s="40"/>
    </row>
    <row r="18" spans="1:18" s="43" customFormat="1" ht="15" customHeight="1">
      <c r="A18" s="650" t="s">
        <v>147</v>
      </c>
      <c r="B18" s="650"/>
      <c r="C18" s="20" t="s">
        <v>154</v>
      </c>
      <c r="D18" s="20"/>
      <c r="E18" s="20"/>
      <c r="F18" s="20"/>
      <c r="G18" s="20"/>
      <c r="H18" s="20"/>
      <c r="I18" s="20"/>
      <c r="J18" s="20"/>
      <c r="K18" s="20"/>
      <c r="L18" s="20"/>
      <c r="M18" s="20"/>
      <c r="N18" s="20"/>
      <c r="O18" s="165"/>
      <c r="P18" s="165"/>
      <c r="Q18" s="229"/>
      <c r="R18" s="20"/>
    </row>
    <row r="19" spans="1:18" ht="47.25" customHeight="1">
      <c r="A19" s="24" t="s">
        <v>124</v>
      </c>
      <c r="B19" s="24" t="s">
        <v>125</v>
      </c>
      <c r="C19" s="24" t="s">
        <v>138</v>
      </c>
      <c r="D19" s="24" t="s">
        <v>44</v>
      </c>
      <c r="E19" s="24" t="s">
        <v>45</v>
      </c>
      <c r="F19" s="23" t="s">
        <v>62</v>
      </c>
      <c r="G19" s="24" t="s">
        <v>156</v>
      </c>
      <c r="H19" s="24" t="s">
        <v>157</v>
      </c>
      <c r="I19" s="24" t="s">
        <v>69</v>
      </c>
      <c r="J19" s="24" t="s">
        <v>63</v>
      </c>
      <c r="K19" s="24" t="s">
        <v>216</v>
      </c>
      <c r="L19" s="24" t="s">
        <v>18</v>
      </c>
      <c r="M19" s="24" t="s">
        <v>61</v>
      </c>
      <c r="N19" s="24" t="s">
        <v>10</v>
      </c>
      <c r="O19" s="146" t="s">
        <v>122</v>
      </c>
      <c r="P19" s="146" t="s">
        <v>123</v>
      </c>
      <c r="Q19" s="140" t="s">
        <v>11</v>
      </c>
      <c r="R19" s="140" t="s">
        <v>27</v>
      </c>
    </row>
    <row r="20" spans="1:18" s="43" customFormat="1" ht="15" customHeight="1">
      <c r="A20" s="608" t="s">
        <v>162</v>
      </c>
      <c r="B20" s="608"/>
      <c r="C20" s="40" t="s">
        <v>154</v>
      </c>
      <c r="D20" s="40"/>
      <c r="E20" s="72"/>
      <c r="F20" s="72">
        <v>0</v>
      </c>
      <c r="G20" s="72">
        <v>0</v>
      </c>
      <c r="H20" s="72">
        <v>0</v>
      </c>
      <c r="I20" s="72">
        <v>0</v>
      </c>
      <c r="J20" s="72">
        <v>0</v>
      </c>
      <c r="K20" s="72"/>
      <c r="L20" s="72"/>
      <c r="M20" s="72"/>
      <c r="N20" s="72"/>
      <c r="O20" s="171"/>
      <c r="P20" s="171"/>
      <c r="Q20" s="228">
        <v>0</v>
      </c>
      <c r="R20" s="40"/>
    </row>
    <row r="21" spans="1:18" s="43" customFormat="1" ht="15" customHeight="1">
      <c r="A21" s="650" t="s">
        <v>148</v>
      </c>
      <c r="B21" s="650"/>
      <c r="C21" s="20" t="s">
        <v>154</v>
      </c>
      <c r="D21" s="20"/>
      <c r="E21" s="20"/>
      <c r="F21" s="20"/>
      <c r="G21" s="20"/>
      <c r="H21" s="20"/>
      <c r="I21" s="20"/>
      <c r="J21" s="20"/>
      <c r="K21" s="20"/>
      <c r="L21" s="20"/>
      <c r="M21" s="20"/>
      <c r="N21" s="20"/>
      <c r="O21" s="165"/>
      <c r="P21" s="165"/>
      <c r="Q21" s="229"/>
      <c r="R21" s="20"/>
    </row>
    <row r="22" spans="1:18" ht="47.25" customHeight="1">
      <c r="A22" s="24" t="s">
        <v>124</v>
      </c>
      <c r="B22" s="24" t="s">
        <v>125</v>
      </c>
      <c r="C22" s="24" t="s">
        <v>138</v>
      </c>
      <c r="D22" s="24" t="s">
        <v>44</v>
      </c>
      <c r="E22" s="24" t="s">
        <v>45</v>
      </c>
      <c r="F22" s="23" t="s">
        <v>62</v>
      </c>
      <c r="G22" s="24" t="s">
        <v>156</v>
      </c>
      <c r="H22" s="24" t="s">
        <v>157</v>
      </c>
      <c r="I22" s="24" t="s">
        <v>69</v>
      </c>
      <c r="J22" s="24" t="s">
        <v>63</v>
      </c>
      <c r="K22" s="24" t="s">
        <v>216</v>
      </c>
      <c r="L22" s="24" t="s">
        <v>18</v>
      </c>
      <c r="M22" s="24" t="s">
        <v>61</v>
      </c>
      <c r="N22" s="24" t="s">
        <v>10</v>
      </c>
      <c r="O22" s="146" t="s">
        <v>122</v>
      </c>
      <c r="P22" s="146" t="s">
        <v>123</v>
      </c>
      <c r="Q22" s="140" t="s">
        <v>11</v>
      </c>
      <c r="R22" s="140" t="s">
        <v>27</v>
      </c>
    </row>
    <row r="23" spans="1:18" s="43" customFormat="1" ht="15" customHeight="1">
      <c r="A23" s="608" t="s">
        <v>70</v>
      </c>
      <c r="B23" s="608"/>
      <c r="C23" s="40" t="s">
        <v>154</v>
      </c>
      <c r="D23" s="40"/>
      <c r="E23" s="72"/>
      <c r="F23" s="72">
        <v>0</v>
      </c>
      <c r="G23" s="72">
        <v>0</v>
      </c>
      <c r="H23" s="72">
        <v>0</v>
      </c>
      <c r="I23" s="72">
        <v>0</v>
      </c>
      <c r="J23" s="72">
        <v>0</v>
      </c>
      <c r="K23" s="72"/>
      <c r="L23" s="72"/>
      <c r="M23" s="72"/>
      <c r="N23" s="72"/>
      <c r="O23" s="171"/>
      <c r="P23" s="171"/>
      <c r="Q23" s="228">
        <v>0</v>
      </c>
      <c r="R23" s="40"/>
    </row>
    <row r="24" spans="1:18" s="43" customFormat="1" ht="15" customHeight="1">
      <c r="A24" s="650" t="s">
        <v>149</v>
      </c>
      <c r="B24" s="650"/>
      <c r="C24" s="20" t="s">
        <v>154</v>
      </c>
      <c r="D24" s="20"/>
      <c r="E24" s="20"/>
      <c r="F24" s="20"/>
      <c r="G24" s="20"/>
      <c r="H24" s="20"/>
      <c r="I24" s="20"/>
      <c r="J24" s="20"/>
      <c r="K24" s="20"/>
      <c r="L24" s="20"/>
      <c r="M24" s="20"/>
      <c r="N24" s="20"/>
      <c r="O24" s="165"/>
      <c r="P24" s="165"/>
      <c r="Q24" s="229"/>
      <c r="R24" s="20"/>
    </row>
    <row r="25" spans="1:18" ht="47.25" customHeight="1">
      <c r="A25" s="24" t="s">
        <v>124</v>
      </c>
      <c r="B25" s="24" t="s">
        <v>125</v>
      </c>
      <c r="C25" s="24" t="s">
        <v>138</v>
      </c>
      <c r="D25" s="24" t="s">
        <v>44</v>
      </c>
      <c r="E25" s="24" t="s">
        <v>45</v>
      </c>
      <c r="F25" s="23" t="s">
        <v>62</v>
      </c>
      <c r="G25" s="24" t="s">
        <v>156</v>
      </c>
      <c r="H25" s="24" t="s">
        <v>157</v>
      </c>
      <c r="I25" s="24" t="s">
        <v>69</v>
      </c>
      <c r="J25" s="24" t="s">
        <v>63</v>
      </c>
      <c r="K25" s="24" t="s">
        <v>216</v>
      </c>
      <c r="L25" s="24" t="s">
        <v>18</v>
      </c>
      <c r="M25" s="24" t="s">
        <v>61</v>
      </c>
      <c r="N25" s="24" t="s">
        <v>10</v>
      </c>
      <c r="O25" s="146" t="s">
        <v>122</v>
      </c>
      <c r="P25" s="146" t="s">
        <v>123</v>
      </c>
      <c r="Q25" s="140" t="s">
        <v>11</v>
      </c>
      <c r="R25" s="140" t="s">
        <v>27</v>
      </c>
    </row>
    <row r="26" spans="1:18" s="43" customFormat="1" ht="15" customHeight="1">
      <c r="A26" s="608" t="s">
        <v>163</v>
      </c>
      <c r="B26" s="608"/>
      <c r="C26" s="40" t="s">
        <v>154</v>
      </c>
      <c r="D26" s="40"/>
      <c r="E26" s="72"/>
      <c r="F26" s="72">
        <v>0</v>
      </c>
      <c r="G26" s="72">
        <v>0</v>
      </c>
      <c r="H26" s="72">
        <v>0</v>
      </c>
      <c r="I26" s="72">
        <v>0</v>
      </c>
      <c r="J26" s="72">
        <v>0</v>
      </c>
      <c r="K26" s="72"/>
      <c r="L26" s="72"/>
      <c r="M26" s="72"/>
      <c r="N26" s="72"/>
      <c r="O26" s="171"/>
      <c r="P26" s="171"/>
      <c r="Q26" s="228">
        <v>0</v>
      </c>
      <c r="R26" s="40"/>
    </row>
    <row r="27" spans="1:18" s="43" customFormat="1" ht="15" customHeight="1">
      <c r="A27" s="650" t="s">
        <v>150</v>
      </c>
      <c r="B27" s="650"/>
      <c r="C27" s="20" t="s">
        <v>154</v>
      </c>
      <c r="D27" s="20"/>
      <c r="E27" s="20"/>
      <c r="F27" s="20"/>
      <c r="G27" s="20"/>
      <c r="H27" s="20"/>
      <c r="I27" s="20"/>
      <c r="J27" s="20"/>
      <c r="K27" s="20"/>
      <c r="L27" s="20"/>
      <c r="M27" s="20"/>
      <c r="N27" s="20"/>
      <c r="O27" s="165"/>
      <c r="P27" s="165"/>
      <c r="Q27" s="229"/>
      <c r="R27" s="20"/>
    </row>
    <row r="28" spans="1:18" ht="47.25" customHeight="1">
      <c r="A28" s="24" t="s">
        <v>124</v>
      </c>
      <c r="B28" s="24" t="s">
        <v>125</v>
      </c>
      <c r="C28" s="24" t="s">
        <v>138</v>
      </c>
      <c r="D28" s="24" t="s">
        <v>44</v>
      </c>
      <c r="E28" s="24" t="s">
        <v>45</v>
      </c>
      <c r="F28" s="23" t="s">
        <v>62</v>
      </c>
      <c r="G28" s="24" t="s">
        <v>156</v>
      </c>
      <c r="H28" s="24" t="s">
        <v>157</v>
      </c>
      <c r="I28" s="24" t="s">
        <v>69</v>
      </c>
      <c r="J28" s="24" t="s">
        <v>63</v>
      </c>
      <c r="K28" s="24" t="s">
        <v>216</v>
      </c>
      <c r="L28" s="24" t="s">
        <v>18</v>
      </c>
      <c r="M28" s="24" t="s">
        <v>61</v>
      </c>
      <c r="N28" s="24" t="s">
        <v>10</v>
      </c>
      <c r="O28" s="146" t="s">
        <v>122</v>
      </c>
      <c r="P28" s="146" t="s">
        <v>123</v>
      </c>
      <c r="Q28" s="140" t="s">
        <v>11</v>
      </c>
      <c r="R28" s="140" t="s">
        <v>27</v>
      </c>
    </row>
    <row r="29" spans="1:18" s="43" customFormat="1" ht="15" customHeight="1">
      <c r="A29" s="608" t="s">
        <v>81</v>
      </c>
      <c r="B29" s="608"/>
      <c r="C29" s="40" t="s">
        <v>154</v>
      </c>
      <c r="D29" s="40"/>
      <c r="E29" s="72"/>
      <c r="F29" s="72">
        <v>0</v>
      </c>
      <c r="G29" s="72">
        <v>0</v>
      </c>
      <c r="H29" s="72">
        <v>0</v>
      </c>
      <c r="I29" s="72">
        <v>0</v>
      </c>
      <c r="J29" s="72">
        <v>0</v>
      </c>
      <c r="K29" s="72"/>
      <c r="L29" s="72"/>
      <c r="M29" s="72"/>
      <c r="N29" s="72"/>
      <c r="O29" s="171"/>
      <c r="P29" s="171"/>
      <c r="Q29" s="228">
        <v>0</v>
      </c>
      <c r="R29" s="40"/>
    </row>
    <row r="30" spans="1:18" s="43" customFormat="1" ht="15" customHeight="1">
      <c r="A30" s="650" t="s">
        <v>151</v>
      </c>
      <c r="B30" s="650"/>
      <c r="C30" s="20" t="s">
        <v>154</v>
      </c>
      <c r="D30" s="20"/>
      <c r="E30" s="20"/>
      <c r="F30" s="20"/>
      <c r="G30" s="20"/>
      <c r="H30" s="20"/>
      <c r="I30" s="20"/>
      <c r="J30" s="20"/>
      <c r="K30" s="20"/>
      <c r="L30" s="20"/>
      <c r="M30" s="20"/>
      <c r="N30" s="20"/>
      <c r="O30" s="165"/>
      <c r="P30" s="165"/>
      <c r="Q30" s="229"/>
      <c r="R30" s="20"/>
    </row>
    <row r="31" spans="1:18" ht="47.25" customHeight="1">
      <c r="A31" s="24" t="s">
        <v>124</v>
      </c>
      <c r="B31" s="24" t="s">
        <v>125</v>
      </c>
      <c r="C31" s="24" t="s">
        <v>138</v>
      </c>
      <c r="D31" s="24" t="s">
        <v>44</v>
      </c>
      <c r="E31" s="24" t="s">
        <v>45</v>
      </c>
      <c r="F31" s="23" t="s">
        <v>62</v>
      </c>
      <c r="G31" s="24" t="s">
        <v>156</v>
      </c>
      <c r="H31" s="24" t="s">
        <v>157</v>
      </c>
      <c r="I31" s="24" t="s">
        <v>69</v>
      </c>
      <c r="J31" s="24" t="s">
        <v>63</v>
      </c>
      <c r="K31" s="24" t="s">
        <v>216</v>
      </c>
      <c r="L31" s="24" t="s">
        <v>18</v>
      </c>
      <c r="M31" s="24" t="s">
        <v>61</v>
      </c>
      <c r="N31" s="24" t="s">
        <v>10</v>
      </c>
      <c r="O31" s="146" t="s">
        <v>122</v>
      </c>
      <c r="P31" s="146" t="s">
        <v>123</v>
      </c>
      <c r="Q31" s="140" t="s">
        <v>11</v>
      </c>
      <c r="R31" s="140" t="s">
        <v>27</v>
      </c>
    </row>
    <row r="32" spans="1:18" s="43" customFormat="1" ht="15" customHeight="1">
      <c r="A32" s="608" t="s">
        <v>82</v>
      </c>
      <c r="B32" s="608"/>
      <c r="C32" s="40" t="s">
        <v>154</v>
      </c>
      <c r="D32" s="40"/>
      <c r="E32" s="72"/>
      <c r="F32" s="72">
        <v>0</v>
      </c>
      <c r="G32" s="72">
        <v>0</v>
      </c>
      <c r="H32" s="72">
        <v>0</v>
      </c>
      <c r="I32" s="72">
        <v>0</v>
      </c>
      <c r="J32" s="72">
        <v>0</v>
      </c>
      <c r="K32" s="72"/>
      <c r="L32" s="72"/>
      <c r="M32" s="72"/>
      <c r="N32" s="72"/>
      <c r="O32" s="171"/>
      <c r="P32" s="171"/>
      <c r="Q32" s="228">
        <v>0</v>
      </c>
      <c r="R32" s="40"/>
    </row>
    <row r="33" spans="1:33" s="42" customFormat="1" ht="15" customHeight="1">
      <c r="A33" s="652" t="s">
        <v>91</v>
      </c>
      <c r="B33" s="652"/>
      <c r="C33" s="36" t="s">
        <v>154</v>
      </c>
      <c r="D33" s="36"/>
      <c r="E33" s="36"/>
      <c r="F33" s="59">
        <f>F5+F11+F14+F17+F20+F23+F26+F29+F32</f>
        <v>3</v>
      </c>
      <c r="G33" s="59">
        <f>G5+G11+G14+G17+G20+G23+G26+G29+G32</f>
        <v>1</v>
      </c>
      <c r="H33" s="59">
        <f>H5+H11+H14+H17+H20+H23+H26+H29+H32</f>
        <v>2</v>
      </c>
      <c r="I33" s="59">
        <f>I5+I11+I14+I17+I20+I23+I26+I29+I32</f>
        <v>3</v>
      </c>
      <c r="J33" s="59">
        <f>J5+J11+J14+J17+J20+J23+J26+J29+J32</f>
        <v>0</v>
      </c>
      <c r="K33" s="59"/>
      <c r="L33" s="59"/>
      <c r="M33" s="59"/>
      <c r="N33" s="59"/>
      <c r="O33" s="174">
        <f>O5+O11+O14+O17+O20+O23+O26+O29+O32</f>
        <v>291</v>
      </c>
      <c r="P33" s="174"/>
      <c r="Q33" s="60">
        <f>Q5+Q11+Q14+Q17+Q20+Q23+Q26+Q29+Q32</f>
        <v>5414.23</v>
      </c>
      <c r="R33" s="37"/>
      <c r="S33" s="80"/>
      <c r="T33" s="80"/>
      <c r="U33" s="80"/>
      <c r="V33" s="80"/>
      <c r="W33" s="80"/>
      <c r="X33" s="80"/>
      <c r="Y33" s="80"/>
      <c r="Z33" s="80"/>
      <c r="AA33" s="80"/>
      <c r="AB33" s="80"/>
      <c r="AC33" s="80"/>
      <c r="AD33" s="80"/>
      <c r="AE33" s="80"/>
      <c r="AF33" s="80"/>
      <c r="AG33" s="80"/>
    </row>
    <row r="35" spans="1:8" ht="12.75">
      <c r="A35" s="221"/>
      <c r="G35" s="61"/>
      <c r="H35" s="61"/>
    </row>
  </sheetData>
  <mergeCells count="21">
    <mergeCell ref="A23:B23"/>
    <mergeCell ref="A24:B24"/>
    <mergeCell ref="A14:B14"/>
    <mergeCell ref="A17:B17"/>
    <mergeCell ref="A18:B18"/>
    <mergeCell ref="A20:B20"/>
    <mergeCell ref="A12:B12"/>
    <mergeCell ref="A11:B11"/>
    <mergeCell ref="A21:B21"/>
    <mergeCell ref="A1:Q1"/>
    <mergeCell ref="A5:B5"/>
    <mergeCell ref="A6:B6"/>
    <mergeCell ref="A15:B15"/>
    <mergeCell ref="A3:B3"/>
    <mergeCell ref="A2:R2"/>
    <mergeCell ref="A33:B33"/>
    <mergeCell ref="A29:B29"/>
    <mergeCell ref="A30:B30"/>
    <mergeCell ref="A26:B26"/>
    <mergeCell ref="A27:B27"/>
    <mergeCell ref="A32:B32"/>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codeName="Foglio8">
    <tabColor indexed="57"/>
  </sheetPr>
  <dimension ref="A1:T324"/>
  <sheetViews>
    <sheetView zoomScale="200" zoomScaleNormal="200" workbookViewId="0" topLeftCell="J1">
      <selection activeCell="H294" sqref="H294"/>
    </sheetView>
  </sheetViews>
  <sheetFormatPr defaultColWidth="9.140625" defaultRowHeight="12.75"/>
  <cols>
    <col min="1" max="1" width="19.8515625" style="38" customWidth="1"/>
    <col min="2" max="2" width="30.00390625" style="38" customWidth="1"/>
    <col min="3" max="3" width="20.7109375" style="17" customWidth="1"/>
    <col min="4" max="4" width="27.140625" style="17" customWidth="1"/>
    <col min="5" max="5" width="23.28125" style="38" customWidth="1"/>
    <col min="6" max="6" width="13.57421875" style="17" customWidth="1"/>
    <col min="7" max="7" width="5.7109375" style="17" customWidth="1"/>
    <col min="8" max="8" width="6.28125" style="17" customWidth="1"/>
    <col min="9" max="9" width="8.421875" style="17" customWidth="1"/>
    <col min="10" max="10" width="9.7109375" style="17" customWidth="1"/>
    <col min="11" max="13" width="13.7109375" style="17" customWidth="1"/>
    <col min="14" max="14" width="25.28125" style="17" customWidth="1"/>
    <col min="15" max="15" width="15.7109375" style="17" customWidth="1"/>
    <col min="16" max="16" width="18.00390625" style="153" customWidth="1"/>
    <col min="17" max="17" width="21.140625" style="243" customWidth="1"/>
    <col min="18" max="18" width="17.421875" style="17" customWidth="1"/>
    <col min="19" max="19" width="12.140625" style="17" customWidth="1"/>
    <col min="20" max="20" width="13.57421875" style="17" customWidth="1"/>
    <col min="21" max="21" width="15.421875" style="17" customWidth="1"/>
    <col min="22" max="22" width="10.00390625" style="17" customWidth="1"/>
    <col min="23" max="16384" width="9.140625" style="17" customWidth="1"/>
  </cols>
  <sheetData>
    <row r="1" spans="1:18" ht="30" customHeight="1">
      <c r="A1" s="623" t="s">
        <v>46</v>
      </c>
      <c r="B1" s="660"/>
      <c r="C1" s="660"/>
      <c r="D1" s="660"/>
      <c r="E1" s="660"/>
      <c r="F1" s="660"/>
      <c r="G1" s="660"/>
      <c r="H1" s="660"/>
      <c r="I1" s="660"/>
      <c r="J1" s="660"/>
      <c r="K1" s="660"/>
      <c r="L1" s="660"/>
      <c r="M1" s="660"/>
      <c r="N1" s="660"/>
      <c r="O1" s="660"/>
      <c r="P1" s="660"/>
      <c r="Q1" s="660"/>
      <c r="R1" s="661"/>
    </row>
    <row r="2" spans="1:18" ht="90" customHeight="1">
      <c r="A2" s="662" t="s">
        <v>29</v>
      </c>
      <c r="B2" s="660"/>
      <c r="C2" s="660"/>
      <c r="D2" s="660"/>
      <c r="E2" s="660"/>
      <c r="F2" s="660"/>
      <c r="G2" s="660"/>
      <c r="H2" s="660"/>
      <c r="I2" s="660"/>
      <c r="J2" s="660"/>
      <c r="K2" s="660"/>
      <c r="L2" s="660"/>
      <c r="M2" s="660"/>
      <c r="N2" s="660"/>
      <c r="O2" s="660"/>
      <c r="P2" s="660"/>
      <c r="Q2" s="660"/>
      <c r="R2" s="661"/>
    </row>
    <row r="3" spans="1:18" s="43" customFormat="1" ht="15" customHeight="1">
      <c r="A3" s="650" t="s">
        <v>143</v>
      </c>
      <c r="B3" s="650"/>
      <c r="C3" s="20"/>
      <c r="D3" s="20"/>
      <c r="E3" s="20"/>
      <c r="F3" s="21"/>
      <c r="G3" s="22"/>
      <c r="H3" s="22"/>
      <c r="I3" s="22"/>
      <c r="J3" s="22"/>
      <c r="K3" s="22"/>
      <c r="L3" s="22"/>
      <c r="M3" s="22"/>
      <c r="N3" s="29"/>
      <c r="O3" s="145"/>
      <c r="P3" s="145"/>
      <c r="Q3" s="46"/>
      <c r="R3" s="46"/>
    </row>
    <row r="4" spans="1:18"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ht="15.75">
      <c r="A5" s="48">
        <v>2013</v>
      </c>
      <c r="B5" s="48" t="s">
        <v>126</v>
      </c>
      <c r="C5" s="592"/>
      <c r="D5" s="593"/>
      <c r="E5" s="594"/>
      <c r="F5" s="75">
        <v>1</v>
      </c>
      <c r="G5" s="75"/>
      <c r="H5" s="75">
        <v>1</v>
      </c>
      <c r="I5" s="75">
        <v>1</v>
      </c>
      <c r="J5" s="327"/>
      <c r="K5" s="325"/>
      <c r="L5" s="326"/>
      <c r="M5" s="279">
        <v>1932</v>
      </c>
      <c r="N5" s="75" t="s">
        <v>34</v>
      </c>
      <c r="O5" s="25"/>
      <c r="P5" s="154">
        <v>204</v>
      </c>
      <c r="Q5" s="241">
        <f>250370.53/5558*P5</f>
        <v>9189.562454120187</v>
      </c>
      <c r="R5" s="25"/>
    </row>
    <row r="6" spans="1:18" s="66" customFormat="1" ht="15" customHeight="1">
      <c r="A6" s="608" t="s">
        <v>158</v>
      </c>
      <c r="B6" s="608"/>
      <c r="C6" s="40" t="s">
        <v>154</v>
      </c>
      <c r="D6" s="40"/>
      <c r="E6" s="40"/>
      <c r="F6" s="72">
        <f>SUM(F5)</f>
        <v>1</v>
      </c>
      <c r="G6" s="72">
        <f>SUM(G5)</f>
        <v>0</v>
      </c>
      <c r="H6" s="72">
        <f>SUM(H5)</f>
        <v>1</v>
      </c>
      <c r="I6" s="72">
        <f>SUM(I5)</f>
        <v>1</v>
      </c>
      <c r="J6" s="72">
        <f>SUM(J5)</f>
        <v>0</v>
      </c>
      <c r="K6" s="126"/>
      <c r="L6" s="126"/>
      <c r="M6" s="72"/>
      <c r="N6" s="72" t="s">
        <v>154</v>
      </c>
      <c r="O6" s="126"/>
      <c r="P6" s="148">
        <f>SUM(P5)</f>
        <v>204</v>
      </c>
      <c r="Q6" s="73">
        <f>SUM(Q5)</f>
        <v>9189.562454120187</v>
      </c>
      <c r="R6" s="126"/>
    </row>
    <row r="7" spans="1:18" s="43" customFormat="1" ht="15.75">
      <c r="A7" s="650" t="s">
        <v>144</v>
      </c>
      <c r="B7" s="650"/>
      <c r="C7" s="20" t="s">
        <v>154</v>
      </c>
      <c r="D7" s="20"/>
      <c r="E7" s="20"/>
      <c r="F7" s="20"/>
      <c r="G7" s="20"/>
      <c r="H7" s="20"/>
      <c r="I7" s="20"/>
      <c r="J7" s="20"/>
      <c r="K7" s="20"/>
      <c r="L7" s="20"/>
      <c r="M7" s="20"/>
      <c r="N7" s="20"/>
      <c r="O7" s="20"/>
      <c r="P7" s="149"/>
      <c r="Q7" s="229"/>
      <c r="R7" s="20"/>
    </row>
    <row r="8" spans="1:18" ht="30" customHeight="1">
      <c r="A8" s="24" t="s">
        <v>124</v>
      </c>
      <c r="B8" s="24" t="s">
        <v>125</v>
      </c>
      <c r="C8" s="24" t="s">
        <v>138</v>
      </c>
      <c r="D8" s="24" t="s">
        <v>44</v>
      </c>
      <c r="E8" s="24" t="s">
        <v>45</v>
      </c>
      <c r="F8" s="23" t="s">
        <v>62</v>
      </c>
      <c r="G8" s="24" t="s">
        <v>156</v>
      </c>
      <c r="H8" s="24" t="s">
        <v>157</v>
      </c>
      <c r="I8" s="24" t="s">
        <v>69</v>
      </c>
      <c r="J8" s="24" t="s">
        <v>63</v>
      </c>
      <c r="K8" s="24" t="s">
        <v>216</v>
      </c>
      <c r="L8" s="24" t="s">
        <v>18</v>
      </c>
      <c r="M8" s="24" t="s">
        <v>61</v>
      </c>
      <c r="N8" s="24" t="s">
        <v>10</v>
      </c>
      <c r="O8" s="146" t="s">
        <v>122</v>
      </c>
      <c r="P8" s="146" t="s">
        <v>123</v>
      </c>
      <c r="Q8" s="140" t="s">
        <v>11</v>
      </c>
      <c r="R8" s="140" t="s">
        <v>27</v>
      </c>
    </row>
    <row r="9" spans="1:20" s="87" customFormat="1" ht="15" customHeight="1">
      <c r="A9" s="48">
        <v>2013</v>
      </c>
      <c r="B9" s="48" t="s">
        <v>127</v>
      </c>
      <c r="C9" s="592"/>
      <c r="D9" s="592"/>
      <c r="E9" s="592"/>
      <c r="F9" s="75">
        <v>1</v>
      </c>
      <c r="G9" s="31">
        <v>1</v>
      </c>
      <c r="H9" s="31"/>
      <c r="I9" s="75">
        <v>1</v>
      </c>
      <c r="J9" s="31"/>
      <c r="K9" s="330"/>
      <c r="L9" s="175"/>
      <c r="M9" s="69">
        <v>1935</v>
      </c>
      <c r="N9" s="75" t="s">
        <v>35</v>
      </c>
      <c r="O9" s="175"/>
      <c r="P9" s="154">
        <v>174</v>
      </c>
      <c r="Q9" s="99">
        <f>266577.52/4506*P9</f>
        <v>10293.938854860187</v>
      </c>
      <c r="R9" s="175"/>
      <c r="S9" s="17"/>
      <c r="T9" s="17"/>
    </row>
    <row r="10" spans="1:18" s="87" customFormat="1" ht="15" customHeight="1">
      <c r="A10" s="48">
        <v>2013</v>
      </c>
      <c r="B10" s="48" t="s">
        <v>127</v>
      </c>
      <c r="C10" s="592"/>
      <c r="D10" s="592"/>
      <c r="E10" s="592"/>
      <c r="F10" s="75">
        <v>1</v>
      </c>
      <c r="G10" s="31"/>
      <c r="H10" s="31">
        <v>1</v>
      </c>
      <c r="I10" s="75">
        <v>1</v>
      </c>
      <c r="J10" s="31"/>
      <c r="K10" s="331"/>
      <c r="L10" s="175"/>
      <c r="M10" s="69">
        <v>1936</v>
      </c>
      <c r="N10" s="75" t="s">
        <v>35</v>
      </c>
      <c r="O10" s="175"/>
      <c r="P10" s="154">
        <v>120</v>
      </c>
      <c r="Q10" s="99">
        <f aca="true" t="shared" si="0" ref="Q10:Q40">266577.52/4506*P10</f>
        <v>7099.268175765646</v>
      </c>
      <c r="R10" s="175"/>
    </row>
    <row r="11" spans="1:18" s="87" customFormat="1" ht="15" customHeight="1">
      <c r="A11" s="48">
        <v>2013</v>
      </c>
      <c r="B11" s="48" t="s">
        <v>127</v>
      </c>
      <c r="C11" s="592"/>
      <c r="D11" s="592"/>
      <c r="E11" s="592"/>
      <c r="F11" s="75">
        <v>1</v>
      </c>
      <c r="G11" s="31">
        <v>1</v>
      </c>
      <c r="H11" s="31"/>
      <c r="I11" s="75">
        <v>1</v>
      </c>
      <c r="J11" s="31"/>
      <c r="K11" s="331"/>
      <c r="L11" s="175"/>
      <c r="M11" s="69">
        <v>1935</v>
      </c>
      <c r="N11" s="75" t="s">
        <v>35</v>
      </c>
      <c r="O11" s="175"/>
      <c r="P11" s="154">
        <v>4</v>
      </c>
      <c r="Q11" s="99">
        <f t="shared" si="0"/>
        <v>236.64227252552155</v>
      </c>
      <c r="R11" s="175"/>
    </row>
    <row r="12" spans="1:18" ht="12.75">
      <c r="A12" s="48">
        <v>2013</v>
      </c>
      <c r="B12" s="48" t="s">
        <v>127</v>
      </c>
      <c r="C12" s="592"/>
      <c r="D12" s="592"/>
      <c r="E12" s="592"/>
      <c r="F12" s="75">
        <v>1</v>
      </c>
      <c r="G12" s="75">
        <v>1</v>
      </c>
      <c r="H12" s="75"/>
      <c r="I12" s="75">
        <v>1</v>
      </c>
      <c r="J12" s="25"/>
      <c r="K12" s="330"/>
      <c r="L12" s="25"/>
      <c r="M12" s="69">
        <v>1933</v>
      </c>
      <c r="N12" s="75" t="s">
        <v>35</v>
      </c>
      <c r="O12" s="25"/>
      <c r="P12" s="154">
        <v>41</v>
      </c>
      <c r="Q12" s="99">
        <f t="shared" si="0"/>
        <v>2425.583293386596</v>
      </c>
      <c r="R12" s="25"/>
    </row>
    <row r="13" spans="1:18" ht="15.75">
      <c r="A13" s="48">
        <v>2013</v>
      </c>
      <c r="B13" s="48" t="s">
        <v>127</v>
      </c>
      <c r="C13" s="592"/>
      <c r="D13" s="592"/>
      <c r="E13" s="592"/>
      <c r="F13" s="75">
        <v>1</v>
      </c>
      <c r="G13" s="75"/>
      <c r="H13" s="75">
        <v>1</v>
      </c>
      <c r="I13" s="75">
        <v>1</v>
      </c>
      <c r="J13" s="30"/>
      <c r="K13" s="330"/>
      <c r="L13" s="25"/>
      <c r="M13" s="69">
        <v>1923</v>
      </c>
      <c r="N13" s="75" t="s">
        <v>35</v>
      </c>
      <c r="O13" s="25"/>
      <c r="P13" s="154">
        <v>242</v>
      </c>
      <c r="Q13" s="99">
        <f t="shared" si="0"/>
        <v>14316.857487794054</v>
      </c>
      <c r="R13" s="25"/>
    </row>
    <row r="14" spans="1:18" ht="15" customHeight="1">
      <c r="A14" s="48">
        <v>2013</v>
      </c>
      <c r="B14" s="48" t="s">
        <v>127</v>
      </c>
      <c r="C14" s="592"/>
      <c r="D14" s="592"/>
      <c r="E14" s="592"/>
      <c r="F14" s="75">
        <v>1</v>
      </c>
      <c r="G14" s="30">
        <v>1</v>
      </c>
      <c r="H14" s="30"/>
      <c r="I14" s="75">
        <v>1</v>
      </c>
      <c r="J14" s="30"/>
      <c r="K14" s="330"/>
      <c r="L14" s="25"/>
      <c r="M14" s="69">
        <v>1941</v>
      </c>
      <c r="N14" s="75" t="s">
        <v>35</v>
      </c>
      <c r="O14" s="25"/>
      <c r="P14" s="154">
        <v>236</v>
      </c>
      <c r="Q14" s="99">
        <f t="shared" si="0"/>
        <v>13961.894079005771</v>
      </c>
      <c r="R14" s="25"/>
    </row>
    <row r="15" spans="1:18" ht="15.75">
      <c r="A15" s="48">
        <v>2013</v>
      </c>
      <c r="B15" s="48" t="s">
        <v>127</v>
      </c>
      <c r="C15" s="592"/>
      <c r="D15" s="592"/>
      <c r="E15" s="592"/>
      <c r="F15" s="75">
        <v>1</v>
      </c>
      <c r="G15" s="75">
        <v>1</v>
      </c>
      <c r="H15" s="75"/>
      <c r="I15" s="75">
        <v>1</v>
      </c>
      <c r="J15" s="30"/>
      <c r="K15" s="331"/>
      <c r="L15" s="329"/>
      <c r="M15" s="69">
        <v>1927</v>
      </c>
      <c r="N15" s="75" t="s">
        <v>35</v>
      </c>
      <c r="O15" s="25"/>
      <c r="P15" s="154">
        <v>141</v>
      </c>
      <c r="Q15" s="99">
        <f t="shared" si="0"/>
        <v>8341.640106524635</v>
      </c>
      <c r="R15" s="25"/>
    </row>
    <row r="16" spans="1:18" ht="15.75">
      <c r="A16" s="48">
        <v>2013</v>
      </c>
      <c r="B16" s="48" t="s">
        <v>127</v>
      </c>
      <c r="C16" s="592"/>
      <c r="D16" s="592"/>
      <c r="E16" s="592"/>
      <c r="F16" s="75">
        <v>1</v>
      </c>
      <c r="G16" s="75"/>
      <c r="H16" s="75">
        <v>1</v>
      </c>
      <c r="I16" s="75">
        <v>1</v>
      </c>
      <c r="J16" s="30"/>
      <c r="K16" s="330"/>
      <c r="L16" s="25"/>
      <c r="M16" s="69">
        <v>1940</v>
      </c>
      <c r="N16" s="75" t="s">
        <v>35</v>
      </c>
      <c r="O16" s="25"/>
      <c r="P16" s="154">
        <v>176</v>
      </c>
      <c r="Q16" s="99">
        <f t="shared" si="0"/>
        <v>10412.259991122948</v>
      </c>
      <c r="R16" s="25"/>
    </row>
    <row r="17" spans="1:18" ht="15.75">
      <c r="A17" s="48">
        <v>2013</v>
      </c>
      <c r="B17" s="48" t="s">
        <v>127</v>
      </c>
      <c r="C17" s="592"/>
      <c r="D17" s="592"/>
      <c r="E17" s="592"/>
      <c r="F17" s="75">
        <v>1</v>
      </c>
      <c r="G17" s="75"/>
      <c r="H17" s="75">
        <v>1</v>
      </c>
      <c r="I17" s="75">
        <v>1</v>
      </c>
      <c r="J17" s="30"/>
      <c r="K17" s="330"/>
      <c r="L17" s="25"/>
      <c r="M17" s="69">
        <v>1924</v>
      </c>
      <c r="N17" s="75" t="s">
        <v>35</v>
      </c>
      <c r="O17" s="25"/>
      <c r="P17" s="154">
        <v>73</v>
      </c>
      <c r="Q17" s="99">
        <f t="shared" si="0"/>
        <v>4318.721473590768</v>
      </c>
      <c r="R17" s="25"/>
    </row>
    <row r="18" spans="1:18" ht="15.75">
      <c r="A18" s="48">
        <v>2013</v>
      </c>
      <c r="B18" s="48" t="s">
        <v>127</v>
      </c>
      <c r="C18" s="592"/>
      <c r="D18" s="592"/>
      <c r="E18" s="592"/>
      <c r="F18" s="75">
        <v>1</v>
      </c>
      <c r="G18" s="75">
        <v>1</v>
      </c>
      <c r="H18" s="75"/>
      <c r="I18" s="75">
        <v>1</v>
      </c>
      <c r="J18" s="30"/>
      <c r="K18" s="330"/>
      <c r="L18" s="25"/>
      <c r="M18" s="69">
        <v>1938</v>
      </c>
      <c r="N18" s="75" t="s">
        <v>35</v>
      </c>
      <c r="O18" s="25"/>
      <c r="P18" s="154">
        <v>236</v>
      </c>
      <c r="Q18" s="99">
        <f t="shared" si="0"/>
        <v>13961.894079005771</v>
      </c>
      <c r="R18" s="25"/>
    </row>
    <row r="19" spans="1:18" ht="15.75">
      <c r="A19" s="48">
        <v>2013</v>
      </c>
      <c r="B19" s="48" t="s">
        <v>127</v>
      </c>
      <c r="C19" s="592"/>
      <c r="D19" s="592"/>
      <c r="E19" s="592"/>
      <c r="F19" s="75">
        <v>1</v>
      </c>
      <c r="G19" s="75"/>
      <c r="H19" s="75">
        <v>1</v>
      </c>
      <c r="I19" s="75">
        <v>1</v>
      </c>
      <c r="J19" s="30"/>
      <c r="K19" s="330"/>
      <c r="L19" s="25"/>
      <c r="M19" s="69">
        <v>1929</v>
      </c>
      <c r="N19" s="75" t="s">
        <v>35</v>
      </c>
      <c r="O19" s="25"/>
      <c r="P19" s="154">
        <v>89</v>
      </c>
      <c r="Q19" s="99">
        <f t="shared" si="0"/>
        <v>5265.290563692854</v>
      </c>
      <c r="R19" s="25"/>
    </row>
    <row r="20" spans="1:18" ht="15.75">
      <c r="A20" s="48">
        <v>2013</v>
      </c>
      <c r="B20" s="48" t="s">
        <v>127</v>
      </c>
      <c r="C20" s="592"/>
      <c r="D20" s="592"/>
      <c r="E20" s="592"/>
      <c r="F20" s="75">
        <v>1</v>
      </c>
      <c r="G20" s="75"/>
      <c r="H20" s="75">
        <v>1</v>
      </c>
      <c r="I20" s="75">
        <v>1</v>
      </c>
      <c r="J20" s="30"/>
      <c r="K20" s="330"/>
      <c r="L20" s="25"/>
      <c r="M20" s="69">
        <v>1931</v>
      </c>
      <c r="N20" s="75" t="s">
        <v>35</v>
      </c>
      <c r="O20" s="25"/>
      <c r="P20" s="154">
        <v>135</v>
      </c>
      <c r="Q20" s="99">
        <f t="shared" si="0"/>
        <v>7986.676697736352</v>
      </c>
      <c r="R20" s="25"/>
    </row>
    <row r="21" spans="1:18" ht="15.75">
      <c r="A21" s="48">
        <v>2013</v>
      </c>
      <c r="B21" s="48" t="s">
        <v>127</v>
      </c>
      <c r="C21" s="592"/>
      <c r="D21" s="592"/>
      <c r="E21" s="592"/>
      <c r="F21" s="75">
        <v>1</v>
      </c>
      <c r="G21" s="75">
        <v>1</v>
      </c>
      <c r="H21" s="75"/>
      <c r="I21" s="75">
        <v>1</v>
      </c>
      <c r="J21" s="30"/>
      <c r="K21" s="331"/>
      <c r="L21" s="25"/>
      <c r="M21" s="69">
        <v>1943</v>
      </c>
      <c r="N21" s="75" t="s">
        <v>35</v>
      </c>
      <c r="O21" s="25"/>
      <c r="P21" s="154">
        <v>0</v>
      </c>
      <c r="Q21" s="99">
        <f t="shared" si="0"/>
        <v>0</v>
      </c>
      <c r="R21" s="25"/>
    </row>
    <row r="22" spans="1:18" ht="15.75">
      <c r="A22" s="48">
        <v>2013</v>
      </c>
      <c r="B22" s="48" t="s">
        <v>127</v>
      </c>
      <c r="C22" s="592"/>
      <c r="D22" s="592"/>
      <c r="E22" s="592"/>
      <c r="F22" s="75">
        <v>1</v>
      </c>
      <c r="G22" s="75">
        <v>1</v>
      </c>
      <c r="H22" s="75"/>
      <c r="I22" s="75">
        <v>1</v>
      </c>
      <c r="J22" s="30"/>
      <c r="K22" s="330"/>
      <c r="L22" s="25"/>
      <c r="M22" s="69">
        <v>1925</v>
      </c>
      <c r="N22" s="75" t="s">
        <v>35</v>
      </c>
      <c r="O22" s="25"/>
      <c r="P22" s="154">
        <v>34</v>
      </c>
      <c r="Q22" s="99">
        <f t="shared" si="0"/>
        <v>2011.4593164669332</v>
      </c>
      <c r="R22" s="25"/>
    </row>
    <row r="23" spans="1:18" ht="15.75">
      <c r="A23" s="48">
        <v>2013</v>
      </c>
      <c r="B23" s="48" t="s">
        <v>127</v>
      </c>
      <c r="C23" s="592"/>
      <c r="D23" s="592"/>
      <c r="E23" s="592"/>
      <c r="F23" s="75">
        <v>1</v>
      </c>
      <c r="G23" s="75">
        <v>1</v>
      </c>
      <c r="H23" s="75"/>
      <c r="I23" s="75">
        <v>1</v>
      </c>
      <c r="J23" s="30"/>
      <c r="K23" s="330"/>
      <c r="L23" s="25"/>
      <c r="M23" s="69">
        <v>1930</v>
      </c>
      <c r="N23" s="75" t="s">
        <v>35</v>
      </c>
      <c r="O23" s="25"/>
      <c r="P23" s="154">
        <v>212</v>
      </c>
      <c r="Q23" s="99">
        <f t="shared" si="0"/>
        <v>12542.040443852642</v>
      </c>
      <c r="R23" s="25"/>
    </row>
    <row r="24" spans="1:18" ht="15.75">
      <c r="A24" s="48">
        <v>2013</v>
      </c>
      <c r="B24" s="48" t="s">
        <v>127</v>
      </c>
      <c r="C24" s="592"/>
      <c r="D24" s="592"/>
      <c r="E24" s="592"/>
      <c r="F24" s="75">
        <v>1</v>
      </c>
      <c r="G24" s="75"/>
      <c r="H24" s="75">
        <v>1</v>
      </c>
      <c r="I24" s="75">
        <v>1</v>
      </c>
      <c r="J24" s="30"/>
      <c r="K24" s="331"/>
      <c r="L24" s="25"/>
      <c r="M24" s="69">
        <v>1937</v>
      </c>
      <c r="N24" s="75" t="s">
        <v>35</v>
      </c>
      <c r="O24" s="25"/>
      <c r="P24" s="154">
        <v>210</v>
      </c>
      <c r="Q24" s="99">
        <f t="shared" si="0"/>
        <v>12423.719307589881</v>
      </c>
      <c r="R24" s="25"/>
    </row>
    <row r="25" spans="1:18" ht="15.75">
      <c r="A25" s="48">
        <v>2013</v>
      </c>
      <c r="B25" s="48" t="s">
        <v>127</v>
      </c>
      <c r="C25" s="592"/>
      <c r="D25" s="592"/>
      <c r="E25" s="592"/>
      <c r="F25" s="75">
        <v>1</v>
      </c>
      <c r="G25" s="75"/>
      <c r="H25" s="75">
        <v>1</v>
      </c>
      <c r="I25" s="75">
        <v>1</v>
      </c>
      <c r="J25" s="30"/>
      <c r="K25" s="330"/>
      <c r="L25" s="25"/>
      <c r="M25" s="69">
        <v>1928</v>
      </c>
      <c r="N25" s="75" t="s">
        <v>35</v>
      </c>
      <c r="O25" s="25"/>
      <c r="P25" s="154">
        <v>235</v>
      </c>
      <c r="Q25" s="99">
        <f t="shared" si="0"/>
        <v>13902.73351087439</v>
      </c>
      <c r="R25" s="25"/>
    </row>
    <row r="26" spans="1:18" ht="15.75">
      <c r="A26" s="48">
        <v>2013</v>
      </c>
      <c r="B26" s="48" t="s">
        <v>127</v>
      </c>
      <c r="C26" s="592"/>
      <c r="D26" s="592"/>
      <c r="E26" s="592"/>
      <c r="F26" s="75">
        <v>1</v>
      </c>
      <c r="G26" s="75"/>
      <c r="H26" s="75">
        <v>1</v>
      </c>
      <c r="I26" s="75">
        <v>1</v>
      </c>
      <c r="J26" s="30"/>
      <c r="K26" s="330"/>
      <c r="L26" s="25"/>
      <c r="M26" s="69">
        <v>1928</v>
      </c>
      <c r="N26" s="75" t="s">
        <v>35</v>
      </c>
      <c r="O26" s="25"/>
      <c r="P26" s="154">
        <v>134</v>
      </c>
      <c r="Q26" s="99">
        <f t="shared" si="0"/>
        <v>7927.516129604972</v>
      </c>
      <c r="R26" s="25"/>
    </row>
    <row r="27" spans="1:18" ht="15.75">
      <c r="A27" s="48">
        <v>2013</v>
      </c>
      <c r="B27" s="48" t="s">
        <v>127</v>
      </c>
      <c r="C27" s="592"/>
      <c r="D27" s="592"/>
      <c r="E27" s="592"/>
      <c r="F27" s="75">
        <v>1</v>
      </c>
      <c r="G27" s="75">
        <v>1</v>
      </c>
      <c r="H27" s="75"/>
      <c r="I27" s="75">
        <v>1</v>
      </c>
      <c r="J27" s="30"/>
      <c r="K27" s="330"/>
      <c r="L27" s="25"/>
      <c r="M27" s="69">
        <v>1935</v>
      </c>
      <c r="N27" s="75" t="s">
        <v>35</v>
      </c>
      <c r="O27" s="25"/>
      <c r="P27" s="154">
        <v>17</v>
      </c>
      <c r="Q27" s="99">
        <f t="shared" si="0"/>
        <v>1005.7296582334666</v>
      </c>
      <c r="R27" s="25"/>
    </row>
    <row r="28" spans="1:18" ht="15.75">
      <c r="A28" s="48">
        <v>2013</v>
      </c>
      <c r="B28" s="48" t="s">
        <v>127</v>
      </c>
      <c r="C28" s="592"/>
      <c r="D28" s="592"/>
      <c r="E28" s="592"/>
      <c r="F28" s="75">
        <v>1</v>
      </c>
      <c r="G28" s="75"/>
      <c r="H28" s="75">
        <v>1</v>
      </c>
      <c r="I28" s="75">
        <v>1</v>
      </c>
      <c r="J28" s="30"/>
      <c r="K28" s="330"/>
      <c r="L28" s="25"/>
      <c r="M28" s="69">
        <v>1935</v>
      </c>
      <c r="N28" s="75" t="s">
        <v>35</v>
      </c>
      <c r="O28" s="25"/>
      <c r="P28" s="154">
        <v>226</v>
      </c>
      <c r="Q28" s="99">
        <f t="shared" si="0"/>
        <v>13370.288397691967</v>
      </c>
      <c r="R28" s="25"/>
    </row>
    <row r="29" spans="1:18" ht="15.75">
      <c r="A29" s="48">
        <v>2013</v>
      </c>
      <c r="B29" s="48" t="s">
        <v>127</v>
      </c>
      <c r="C29" s="592"/>
      <c r="D29" s="592"/>
      <c r="E29" s="592"/>
      <c r="F29" s="75">
        <v>1</v>
      </c>
      <c r="G29" s="75"/>
      <c r="H29" s="75">
        <v>1</v>
      </c>
      <c r="I29" s="75">
        <v>1</v>
      </c>
      <c r="J29" s="30"/>
      <c r="K29" s="330"/>
      <c r="L29" s="25"/>
      <c r="M29" s="69">
        <v>1934</v>
      </c>
      <c r="N29" s="75" t="s">
        <v>35</v>
      </c>
      <c r="O29" s="25"/>
      <c r="P29" s="154">
        <v>227</v>
      </c>
      <c r="Q29" s="99">
        <f t="shared" si="0"/>
        <v>13429.448965823347</v>
      </c>
      <c r="R29" s="25"/>
    </row>
    <row r="30" spans="1:18" ht="15.75">
      <c r="A30" s="48">
        <v>2013</v>
      </c>
      <c r="B30" s="48" t="s">
        <v>127</v>
      </c>
      <c r="C30" s="592"/>
      <c r="D30" s="592"/>
      <c r="E30" s="592"/>
      <c r="F30" s="75">
        <v>1</v>
      </c>
      <c r="G30" s="75">
        <v>1</v>
      </c>
      <c r="H30" s="75"/>
      <c r="I30" s="75">
        <v>1</v>
      </c>
      <c r="J30" s="30"/>
      <c r="K30" s="330"/>
      <c r="L30" s="25"/>
      <c r="M30" s="69">
        <v>1923</v>
      </c>
      <c r="N30" s="75" t="s">
        <v>35</v>
      </c>
      <c r="O30" s="25"/>
      <c r="P30" s="154">
        <v>102</v>
      </c>
      <c r="Q30" s="99">
        <f t="shared" si="0"/>
        <v>6034.3779494007995</v>
      </c>
      <c r="R30" s="25"/>
    </row>
    <row r="31" spans="1:18" ht="15.75">
      <c r="A31" s="48">
        <v>2013</v>
      </c>
      <c r="B31" s="48" t="s">
        <v>127</v>
      </c>
      <c r="C31" s="592"/>
      <c r="D31" s="592"/>
      <c r="E31" s="592"/>
      <c r="F31" s="75">
        <v>1</v>
      </c>
      <c r="G31" s="75">
        <v>1</v>
      </c>
      <c r="H31" s="75"/>
      <c r="I31" s="75">
        <v>1</v>
      </c>
      <c r="J31" s="30"/>
      <c r="K31" s="330"/>
      <c r="L31" s="25"/>
      <c r="M31" s="69">
        <v>1928</v>
      </c>
      <c r="N31" s="75" t="s">
        <v>35</v>
      </c>
      <c r="O31" s="25"/>
      <c r="P31" s="154">
        <v>96</v>
      </c>
      <c r="Q31" s="99">
        <f t="shared" si="0"/>
        <v>5679.414540612517</v>
      </c>
      <c r="R31" s="25"/>
    </row>
    <row r="32" spans="1:18" ht="15.75">
      <c r="A32" s="48">
        <v>2013</v>
      </c>
      <c r="B32" s="48" t="s">
        <v>127</v>
      </c>
      <c r="C32" s="592"/>
      <c r="D32" s="592"/>
      <c r="E32" s="592"/>
      <c r="F32" s="75">
        <v>1</v>
      </c>
      <c r="G32" s="75">
        <v>1</v>
      </c>
      <c r="H32" s="75"/>
      <c r="I32" s="75">
        <v>1</v>
      </c>
      <c r="J32" s="30"/>
      <c r="K32" s="330"/>
      <c r="L32" s="25"/>
      <c r="M32" s="69">
        <v>1943</v>
      </c>
      <c r="N32" s="75" t="s">
        <v>35</v>
      </c>
      <c r="O32" s="25"/>
      <c r="P32" s="154">
        <v>100</v>
      </c>
      <c r="Q32" s="99">
        <f t="shared" si="0"/>
        <v>5916.056813138039</v>
      </c>
      <c r="R32" s="25"/>
    </row>
    <row r="33" spans="1:18" ht="15.75">
      <c r="A33" s="48">
        <v>2013</v>
      </c>
      <c r="B33" s="48" t="s">
        <v>127</v>
      </c>
      <c r="C33" s="592"/>
      <c r="D33" s="592"/>
      <c r="E33" s="592"/>
      <c r="F33" s="75">
        <v>1</v>
      </c>
      <c r="G33" s="75">
        <v>1</v>
      </c>
      <c r="H33" s="75"/>
      <c r="I33" s="75">
        <v>1</v>
      </c>
      <c r="J33" s="30"/>
      <c r="K33" s="330"/>
      <c r="L33" s="25"/>
      <c r="M33" s="69">
        <v>1922</v>
      </c>
      <c r="N33" s="75" t="s">
        <v>35</v>
      </c>
      <c r="O33" s="25"/>
      <c r="P33" s="154">
        <v>24</v>
      </c>
      <c r="Q33" s="99">
        <f t="shared" si="0"/>
        <v>1419.8536351531293</v>
      </c>
      <c r="R33" s="25"/>
    </row>
    <row r="34" spans="1:18" ht="15.75">
      <c r="A34" s="48">
        <v>2013</v>
      </c>
      <c r="B34" s="48" t="s">
        <v>127</v>
      </c>
      <c r="C34" s="592"/>
      <c r="D34" s="592"/>
      <c r="E34" s="592"/>
      <c r="F34" s="75">
        <v>1</v>
      </c>
      <c r="G34" s="75"/>
      <c r="H34" s="75">
        <v>1</v>
      </c>
      <c r="I34" s="75">
        <v>1</v>
      </c>
      <c r="J34" s="30"/>
      <c r="K34" s="330"/>
      <c r="L34" s="25"/>
      <c r="M34" s="69">
        <v>1925</v>
      </c>
      <c r="N34" s="75" t="s">
        <v>35</v>
      </c>
      <c r="O34" s="25"/>
      <c r="P34" s="154">
        <v>46</v>
      </c>
      <c r="Q34" s="99">
        <f t="shared" si="0"/>
        <v>2721.386134043498</v>
      </c>
      <c r="R34" s="25"/>
    </row>
    <row r="35" spans="1:18" ht="15.75">
      <c r="A35" s="48">
        <v>2013</v>
      </c>
      <c r="B35" s="48" t="s">
        <v>127</v>
      </c>
      <c r="C35" s="592"/>
      <c r="D35" s="592"/>
      <c r="E35" s="592"/>
      <c r="F35" s="75">
        <v>1</v>
      </c>
      <c r="G35" s="75"/>
      <c r="H35" s="75">
        <v>1</v>
      </c>
      <c r="I35" s="75">
        <v>1</v>
      </c>
      <c r="J35" s="30"/>
      <c r="K35" s="330"/>
      <c r="L35" s="25"/>
      <c r="M35" s="69">
        <v>1937</v>
      </c>
      <c r="N35" s="75" t="s">
        <v>35</v>
      </c>
      <c r="O35" s="25"/>
      <c r="P35" s="154">
        <v>247</v>
      </c>
      <c r="Q35" s="99">
        <f t="shared" si="0"/>
        <v>14612.660328450955</v>
      </c>
      <c r="R35" s="25"/>
    </row>
    <row r="36" spans="1:18" ht="15.75">
      <c r="A36" s="48">
        <v>2013</v>
      </c>
      <c r="B36" s="48" t="s">
        <v>127</v>
      </c>
      <c r="C36" s="592"/>
      <c r="D36" s="592"/>
      <c r="E36" s="592"/>
      <c r="F36" s="75">
        <v>1</v>
      </c>
      <c r="G36" s="75"/>
      <c r="H36" s="75">
        <v>1</v>
      </c>
      <c r="I36" s="75">
        <v>1</v>
      </c>
      <c r="J36" s="30"/>
      <c r="K36" s="331"/>
      <c r="L36" s="25"/>
      <c r="M36" s="69">
        <v>1940</v>
      </c>
      <c r="N36" s="75" t="s">
        <v>35</v>
      </c>
      <c r="O36" s="25"/>
      <c r="P36" s="154">
        <v>184</v>
      </c>
      <c r="Q36" s="99">
        <f t="shared" si="0"/>
        <v>10885.544536173991</v>
      </c>
      <c r="R36" s="25"/>
    </row>
    <row r="37" spans="1:18" ht="15.75">
      <c r="A37" s="48">
        <v>2013</v>
      </c>
      <c r="B37" s="48" t="s">
        <v>127</v>
      </c>
      <c r="C37" s="592"/>
      <c r="D37" s="592"/>
      <c r="E37" s="592"/>
      <c r="F37" s="75">
        <v>1</v>
      </c>
      <c r="G37" s="75">
        <v>1</v>
      </c>
      <c r="H37" s="75"/>
      <c r="I37" s="75">
        <v>1</v>
      </c>
      <c r="J37" s="30"/>
      <c r="K37" s="25"/>
      <c r="L37" s="25"/>
      <c r="M37" s="69">
        <v>1933</v>
      </c>
      <c r="N37" s="75" t="s">
        <v>35</v>
      </c>
      <c r="O37" s="25"/>
      <c r="P37" s="154">
        <v>219</v>
      </c>
      <c r="Q37" s="99">
        <f t="shared" si="0"/>
        <v>12956.164420772304</v>
      </c>
      <c r="R37" s="25"/>
    </row>
    <row r="38" spans="1:18" ht="15.75">
      <c r="A38" s="48">
        <v>2013</v>
      </c>
      <c r="B38" s="48" t="s">
        <v>127</v>
      </c>
      <c r="C38" s="592"/>
      <c r="D38" s="592"/>
      <c r="E38" s="592"/>
      <c r="F38" s="75">
        <v>1</v>
      </c>
      <c r="G38" s="75"/>
      <c r="H38" s="75">
        <v>1</v>
      </c>
      <c r="I38" s="75">
        <v>1</v>
      </c>
      <c r="J38" s="30"/>
      <c r="K38" s="25"/>
      <c r="L38" s="25"/>
      <c r="M38" s="69">
        <v>1926</v>
      </c>
      <c r="N38" s="75" t="s">
        <v>35</v>
      </c>
      <c r="O38" s="25"/>
      <c r="P38" s="154">
        <v>244</v>
      </c>
      <c r="Q38" s="99">
        <f t="shared" si="0"/>
        <v>14435.178624056814</v>
      </c>
      <c r="R38" s="25"/>
    </row>
    <row r="39" spans="1:18" ht="15.75">
      <c r="A39" s="48">
        <v>2013</v>
      </c>
      <c r="B39" s="48" t="s">
        <v>127</v>
      </c>
      <c r="C39" s="592"/>
      <c r="D39" s="592"/>
      <c r="E39" s="592"/>
      <c r="F39" s="75">
        <v>1</v>
      </c>
      <c r="G39" s="75"/>
      <c r="H39" s="75">
        <v>1</v>
      </c>
      <c r="I39" s="75">
        <v>1</v>
      </c>
      <c r="J39" s="30"/>
      <c r="K39" s="25"/>
      <c r="L39" s="25"/>
      <c r="M39" s="69">
        <v>1929</v>
      </c>
      <c r="N39" s="75" t="s">
        <v>35</v>
      </c>
      <c r="O39" s="25"/>
      <c r="P39" s="154">
        <v>223</v>
      </c>
      <c r="Q39" s="99">
        <f t="shared" si="0"/>
        <v>13192.806693297825</v>
      </c>
      <c r="R39" s="25"/>
    </row>
    <row r="40" spans="1:18" ht="15.75">
      <c r="A40" s="48">
        <v>2013</v>
      </c>
      <c r="B40" s="48" t="s">
        <v>127</v>
      </c>
      <c r="C40" s="592"/>
      <c r="D40" s="592"/>
      <c r="E40" s="592"/>
      <c r="F40" s="75">
        <v>1</v>
      </c>
      <c r="G40" s="75"/>
      <c r="H40" s="75">
        <v>1</v>
      </c>
      <c r="I40" s="75">
        <v>1</v>
      </c>
      <c r="J40" s="30"/>
      <c r="K40" s="25"/>
      <c r="L40" s="25"/>
      <c r="M40" s="69">
        <v>1931</v>
      </c>
      <c r="N40" s="75" t="s">
        <v>35</v>
      </c>
      <c r="O40" s="25"/>
      <c r="P40" s="154">
        <v>59</v>
      </c>
      <c r="Q40" s="99">
        <f t="shared" si="0"/>
        <v>3490.473519751443</v>
      </c>
      <c r="R40" s="25"/>
    </row>
    <row r="41" spans="1:18" ht="15.75">
      <c r="A41" s="608" t="s">
        <v>36</v>
      </c>
      <c r="B41" s="608"/>
      <c r="C41" s="176" t="s">
        <v>154</v>
      </c>
      <c r="D41" s="176"/>
      <c r="E41" s="84"/>
      <c r="F41" s="40">
        <f>SUM(F9:F40)</f>
        <v>32</v>
      </c>
      <c r="G41" s="40">
        <f>SUM(G9:G40)</f>
        <v>15</v>
      </c>
      <c r="H41" s="40">
        <f>SUM(H9:H40)</f>
        <v>17</v>
      </c>
      <c r="I41" s="40">
        <f>SUM(I9:I40)</f>
        <v>32</v>
      </c>
      <c r="J41" s="40">
        <f>SUM(J9:J39)</f>
        <v>0</v>
      </c>
      <c r="K41" s="170"/>
      <c r="L41" s="170"/>
      <c r="M41" s="40"/>
      <c r="N41" s="40"/>
      <c r="O41" s="170"/>
      <c r="P41" s="148">
        <f>SUM(P9:P40)</f>
        <v>4506</v>
      </c>
      <c r="Q41" s="254">
        <v>266577.52</v>
      </c>
      <c r="R41" s="178"/>
    </row>
    <row r="42" spans="1:19" ht="15" customHeight="1">
      <c r="A42" s="48">
        <v>2013</v>
      </c>
      <c r="B42" s="48" t="s">
        <v>127</v>
      </c>
      <c r="C42" s="592"/>
      <c r="D42" s="592"/>
      <c r="E42" s="592"/>
      <c r="F42" s="75">
        <v>1</v>
      </c>
      <c r="G42" s="75">
        <v>1</v>
      </c>
      <c r="H42" s="75"/>
      <c r="I42" s="75">
        <v>1</v>
      </c>
      <c r="J42" s="30"/>
      <c r="K42" s="25"/>
      <c r="L42" s="25"/>
      <c r="M42" s="69">
        <v>1928</v>
      </c>
      <c r="N42" s="75" t="s">
        <v>37</v>
      </c>
      <c r="O42" s="25"/>
      <c r="P42" s="154">
        <v>21</v>
      </c>
      <c r="Q42" s="114">
        <f>84039.37/5235*P42</f>
        <v>337.1206819484241</v>
      </c>
      <c r="R42" s="75" t="s">
        <v>12</v>
      </c>
      <c r="S42" s="61"/>
    </row>
    <row r="43" spans="1:18" ht="15" customHeight="1">
      <c r="A43" s="48">
        <v>2013</v>
      </c>
      <c r="B43" s="48" t="s">
        <v>127</v>
      </c>
      <c r="C43" s="592"/>
      <c r="D43" s="592"/>
      <c r="E43" s="592"/>
      <c r="F43" s="75">
        <v>1</v>
      </c>
      <c r="G43" s="75">
        <v>1</v>
      </c>
      <c r="H43" s="75"/>
      <c r="I43" s="75">
        <v>1</v>
      </c>
      <c r="J43" s="30"/>
      <c r="K43" s="25"/>
      <c r="L43" s="25"/>
      <c r="M43" s="69">
        <v>1936</v>
      </c>
      <c r="N43" s="75" t="s">
        <v>37</v>
      </c>
      <c r="O43" s="25"/>
      <c r="P43" s="154">
        <v>244</v>
      </c>
      <c r="Q43" s="114">
        <f aca="true" t="shared" si="1" ref="Q43:Q92">84039.37/5235*P43</f>
        <v>3917.0212569245464</v>
      </c>
      <c r="R43" s="75" t="s">
        <v>12</v>
      </c>
    </row>
    <row r="44" spans="1:18" ht="15" customHeight="1">
      <c r="A44" s="48">
        <v>2013</v>
      </c>
      <c r="B44" s="48" t="s">
        <v>127</v>
      </c>
      <c r="C44" s="592"/>
      <c r="D44" s="592"/>
      <c r="E44" s="592"/>
      <c r="F44" s="75">
        <v>1</v>
      </c>
      <c r="G44" s="75">
        <v>1</v>
      </c>
      <c r="H44" s="75"/>
      <c r="I44" s="75">
        <v>1</v>
      </c>
      <c r="J44" s="30"/>
      <c r="K44" s="25"/>
      <c r="L44" s="25"/>
      <c r="M44" s="69">
        <v>1936</v>
      </c>
      <c r="N44" s="75" t="s">
        <v>37</v>
      </c>
      <c r="O44" s="25"/>
      <c r="P44" s="154">
        <v>47</v>
      </c>
      <c r="Q44" s="114">
        <f t="shared" si="1"/>
        <v>754.5081929321872</v>
      </c>
      <c r="R44" s="75" t="s">
        <v>12</v>
      </c>
    </row>
    <row r="45" spans="1:18" ht="15" customHeight="1">
      <c r="A45" s="48">
        <v>2013</v>
      </c>
      <c r="B45" s="48" t="s">
        <v>127</v>
      </c>
      <c r="C45" s="592"/>
      <c r="D45" s="592"/>
      <c r="E45" s="592"/>
      <c r="F45" s="75">
        <v>1</v>
      </c>
      <c r="G45" s="75">
        <v>1</v>
      </c>
      <c r="H45" s="75"/>
      <c r="I45" s="75">
        <v>1</v>
      </c>
      <c r="J45" s="30"/>
      <c r="K45" s="25"/>
      <c r="L45" s="25"/>
      <c r="M45" s="69">
        <v>1922</v>
      </c>
      <c r="N45" s="75" t="s">
        <v>37</v>
      </c>
      <c r="O45" s="25"/>
      <c r="P45" s="154">
        <v>101</v>
      </c>
      <c r="Q45" s="114">
        <f t="shared" si="1"/>
        <v>1621.389946513849</v>
      </c>
      <c r="R45" s="75" t="s">
        <v>12</v>
      </c>
    </row>
    <row r="46" spans="1:18" ht="15" customHeight="1">
      <c r="A46" s="48">
        <v>2013</v>
      </c>
      <c r="B46" s="48" t="s">
        <v>127</v>
      </c>
      <c r="C46" s="592"/>
      <c r="D46" s="592"/>
      <c r="E46" s="592"/>
      <c r="F46" s="75">
        <v>1</v>
      </c>
      <c r="G46" s="75"/>
      <c r="H46" s="75">
        <v>1</v>
      </c>
      <c r="I46" s="75">
        <v>1</v>
      </c>
      <c r="J46" s="30"/>
      <c r="K46" s="25"/>
      <c r="L46" s="25"/>
      <c r="M46" s="69">
        <v>1942</v>
      </c>
      <c r="N46" s="75" t="s">
        <v>37</v>
      </c>
      <c r="O46" s="25"/>
      <c r="P46" s="154">
        <v>22</v>
      </c>
      <c r="Q46" s="114">
        <f t="shared" si="1"/>
        <v>353.17404775549187</v>
      </c>
      <c r="R46" s="75" t="s">
        <v>12</v>
      </c>
    </row>
    <row r="47" spans="1:18" ht="15" customHeight="1">
      <c r="A47" s="48">
        <v>2013</v>
      </c>
      <c r="B47" s="48" t="s">
        <v>127</v>
      </c>
      <c r="C47" s="592"/>
      <c r="D47" s="592"/>
      <c r="E47" s="592"/>
      <c r="F47" s="75">
        <v>1</v>
      </c>
      <c r="G47" s="75">
        <v>1</v>
      </c>
      <c r="H47" s="75"/>
      <c r="I47" s="75">
        <v>1</v>
      </c>
      <c r="J47" s="30"/>
      <c r="K47" s="25"/>
      <c r="L47" s="25"/>
      <c r="M47" s="69">
        <v>1942</v>
      </c>
      <c r="N47" s="75" t="s">
        <v>37</v>
      </c>
      <c r="O47" s="25"/>
      <c r="P47" s="154">
        <v>245</v>
      </c>
      <c r="Q47" s="114">
        <f t="shared" si="1"/>
        <v>3933.074622731614</v>
      </c>
      <c r="R47" s="75" t="s">
        <v>12</v>
      </c>
    </row>
    <row r="48" spans="1:18" ht="15" customHeight="1">
      <c r="A48" s="48">
        <v>2013</v>
      </c>
      <c r="B48" s="48" t="s">
        <v>127</v>
      </c>
      <c r="C48" s="592"/>
      <c r="D48" s="592"/>
      <c r="E48" s="592"/>
      <c r="F48" s="75">
        <v>1</v>
      </c>
      <c r="G48" s="75"/>
      <c r="H48" s="75">
        <v>1</v>
      </c>
      <c r="I48" s="75">
        <v>1</v>
      </c>
      <c r="J48" s="30"/>
      <c r="K48" s="25"/>
      <c r="L48" s="25"/>
      <c r="M48" s="69">
        <v>1942</v>
      </c>
      <c r="N48" s="75" t="s">
        <v>37</v>
      </c>
      <c r="O48" s="25"/>
      <c r="P48" s="154">
        <v>103</v>
      </c>
      <c r="Q48" s="114">
        <f t="shared" si="1"/>
        <v>1653.4966781279848</v>
      </c>
      <c r="R48" s="75" t="s">
        <v>12</v>
      </c>
    </row>
    <row r="49" spans="1:18" ht="15" customHeight="1">
      <c r="A49" s="48">
        <v>2013</v>
      </c>
      <c r="B49" s="48" t="s">
        <v>127</v>
      </c>
      <c r="C49" s="592"/>
      <c r="D49" s="592"/>
      <c r="E49" s="592"/>
      <c r="F49" s="75">
        <v>1</v>
      </c>
      <c r="G49" s="75">
        <v>1</v>
      </c>
      <c r="H49" s="75"/>
      <c r="I49" s="75">
        <v>1</v>
      </c>
      <c r="J49" s="30"/>
      <c r="K49" s="25"/>
      <c r="L49" s="25"/>
      <c r="M49" s="69">
        <v>1922</v>
      </c>
      <c r="N49" s="75" t="s">
        <v>37</v>
      </c>
      <c r="O49" s="25"/>
      <c r="P49" s="154">
        <v>52</v>
      </c>
      <c r="Q49" s="114">
        <f t="shared" si="1"/>
        <v>834.7750219675263</v>
      </c>
      <c r="R49" s="75" t="s">
        <v>12</v>
      </c>
    </row>
    <row r="50" spans="1:18" ht="15" customHeight="1">
      <c r="A50" s="48">
        <v>2013</v>
      </c>
      <c r="B50" s="48" t="s">
        <v>127</v>
      </c>
      <c r="C50" s="592"/>
      <c r="D50" s="592"/>
      <c r="E50" s="592"/>
      <c r="F50" s="75">
        <v>1</v>
      </c>
      <c r="G50" s="75">
        <v>1</v>
      </c>
      <c r="H50" s="75"/>
      <c r="I50" s="75">
        <v>1</v>
      </c>
      <c r="J50" s="30"/>
      <c r="K50" s="25"/>
      <c r="L50" s="25"/>
      <c r="M50" s="69">
        <v>1916</v>
      </c>
      <c r="N50" s="75" t="s">
        <v>37</v>
      </c>
      <c r="O50" s="25"/>
      <c r="P50" s="154">
        <v>119</v>
      </c>
      <c r="Q50" s="114">
        <f t="shared" si="1"/>
        <v>1910.3505310410696</v>
      </c>
      <c r="R50" s="75" t="s">
        <v>12</v>
      </c>
    </row>
    <row r="51" spans="1:18" ht="15" customHeight="1">
      <c r="A51" s="48">
        <v>2013</v>
      </c>
      <c r="B51" s="48" t="s">
        <v>127</v>
      </c>
      <c r="C51" s="592"/>
      <c r="D51" s="592"/>
      <c r="E51" s="592"/>
      <c r="F51" s="75">
        <v>1</v>
      </c>
      <c r="G51" s="75"/>
      <c r="H51" s="75">
        <v>1</v>
      </c>
      <c r="I51" s="75">
        <v>1</v>
      </c>
      <c r="J51" s="30"/>
      <c r="K51" s="25"/>
      <c r="L51" s="25"/>
      <c r="M51" s="69">
        <v>1946</v>
      </c>
      <c r="N51" s="75" t="s">
        <v>37</v>
      </c>
      <c r="O51" s="25"/>
      <c r="P51" s="154">
        <v>250</v>
      </c>
      <c r="Q51" s="114">
        <f t="shared" si="1"/>
        <v>4013.341451766953</v>
      </c>
      <c r="R51" s="75" t="s">
        <v>12</v>
      </c>
    </row>
    <row r="52" spans="1:18" ht="15" customHeight="1">
      <c r="A52" s="48">
        <v>2013</v>
      </c>
      <c r="B52" s="48" t="s">
        <v>127</v>
      </c>
      <c r="C52" s="592"/>
      <c r="D52" s="592"/>
      <c r="E52" s="592"/>
      <c r="F52" s="75">
        <v>1</v>
      </c>
      <c r="G52" s="75"/>
      <c r="H52" s="75">
        <v>1</v>
      </c>
      <c r="I52" s="75">
        <v>1</v>
      </c>
      <c r="J52" s="30"/>
      <c r="K52" s="25"/>
      <c r="L52" s="25"/>
      <c r="M52" s="69">
        <v>1923</v>
      </c>
      <c r="N52" s="75" t="s">
        <v>37</v>
      </c>
      <c r="O52" s="25"/>
      <c r="P52" s="154">
        <v>182</v>
      </c>
      <c r="Q52" s="114">
        <f t="shared" si="1"/>
        <v>2921.712576886342</v>
      </c>
      <c r="R52" s="75" t="s">
        <v>12</v>
      </c>
    </row>
    <row r="53" spans="1:18" ht="15" customHeight="1">
      <c r="A53" s="48">
        <v>2013</v>
      </c>
      <c r="B53" s="48" t="s">
        <v>127</v>
      </c>
      <c r="C53" s="592"/>
      <c r="D53" s="592"/>
      <c r="E53" s="592"/>
      <c r="F53" s="75">
        <v>1</v>
      </c>
      <c r="G53" s="75"/>
      <c r="H53" s="75">
        <v>1</v>
      </c>
      <c r="I53" s="75">
        <v>1</v>
      </c>
      <c r="J53" s="30"/>
      <c r="K53" s="25"/>
      <c r="L53" s="25"/>
      <c r="M53" s="69">
        <v>1932</v>
      </c>
      <c r="N53" s="75" t="s">
        <v>37</v>
      </c>
      <c r="O53" s="25"/>
      <c r="P53" s="154">
        <v>15</v>
      </c>
      <c r="Q53" s="114">
        <f t="shared" si="1"/>
        <v>240.8004871060172</v>
      </c>
      <c r="R53" s="75" t="s">
        <v>12</v>
      </c>
    </row>
    <row r="54" spans="1:18" ht="15" customHeight="1">
      <c r="A54" s="48">
        <v>2013</v>
      </c>
      <c r="B54" s="48" t="s">
        <v>127</v>
      </c>
      <c r="C54" s="592"/>
      <c r="D54" s="592"/>
      <c r="E54" s="592"/>
      <c r="F54" s="75">
        <v>1</v>
      </c>
      <c r="G54" s="75">
        <v>1</v>
      </c>
      <c r="H54" s="75"/>
      <c r="I54" s="75">
        <v>1</v>
      </c>
      <c r="J54" s="30"/>
      <c r="K54" s="25"/>
      <c r="L54" s="25"/>
      <c r="M54" s="69">
        <v>1934</v>
      </c>
      <c r="N54" s="75" t="s">
        <v>37</v>
      </c>
      <c r="O54" s="25"/>
      <c r="P54" s="154">
        <v>141</v>
      </c>
      <c r="Q54" s="114">
        <f t="shared" si="1"/>
        <v>2263.5245787965614</v>
      </c>
      <c r="R54" s="75" t="s">
        <v>12</v>
      </c>
    </row>
    <row r="55" spans="1:18" ht="15" customHeight="1">
      <c r="A55" s="48">
        <v>2013</v>
      </c>
      <c r="B55" s="48" t="s">
        <v>127</v>
      </c>
      <c r="C55" s="592"/>
      <c r="D55" s="592"/>
      <c r="E55" s="592"/>
      <c r="F55" s="75">
        <v>1</v>
      </c>
      <c r="G55" s="75"/>
      <c r="H55" s="75">
        <v>1</v>
      </c>
      <c r="I55" s="75">
        <v>1</v>
      </c>
      <c r="J55" s="30"/>
      <c r="K55" s="25"/>
      <c r="L55" s="25"/>
      <c r="M55" s="69">
        <v>1926</v>
      </c>
      <c r="N55" s="75" t="s">
        <v>37</v>
      </c>
      <c r="O55" s="25"/>
      <c r="P55" s="154">
        <v>137</v>
      </c>
      <c r="Q55" s="114">
        <f t="shared" si="1"/>
        <v>2199.3111155682905</v>
      </c>
      <c r="R55" s="75" t="s">
        <v>12</v>
      </c>
    </row>
    <row r="56" spans="1:18" ht="15" customHeight="1">
      <c r="A56" s="48">
        <v>2013</v>
      </c>
      <c r="B56" s="48" t="s">
        <v>127</v>
      </c>
      <c r="C56" s="592"/>
      <c r="D56" s="592"/>
      <c r="E56" s="592"/>
      <c r="F56" s="75">
        <v>1</v>
      </c>
      <c r="G56" s="75">
        <v>1</v>
      </c>
      <c r="H56" s="75"/>
      <c r="I56" s="75">
        <v>1</v>
      </c>
      <c r="J56" s="30"/>
      <c r="K56" s="25"/>
      <c r="L56" s="25"/>
      <c r="M56" s="69">
        <v>1917</v>
      </c>
      <c r="N56" s="75" t="s">
        <v>37</v>
      </c>
      <c r="O56" s="25"/>
      <c r="P56" s="154">
        <v>69</v>
      </c>
      <c r="Q56" s="114">
        <f t="shared" si="1"/>
        <v>1107.682240687679</v>
      </c>
      <c r="R56" s="75" t="s">
        <v>12</v>
      </c>
    </row>
    <row r="57" spans="1:18" ht="15" customHeight="1">
      <c r="A57" s="48">
        <v>2013</v>
      </c>
      <c r="B57" s="48" t="s">
        <v>127</v>
      </c>
      <c r="C57" s="592"/>
      <c r="D57" s="592"/>
      <c r="E57" s="592"/>
      <c r="F57" s="75">
        <v>1</v>
      </c>
      <c r="G57" s="75"/>
      <c r="H57" s="75">
        <v>1</v>
      </c>
      <c r="I57" s="75">
        <v>1</v>
      </c>
      <c r="J57" s="30"/>
      <c r="K57" s="25"/>
      <c r="L57" s="25"/>
      <c r="M57" s="69">
        <v>1929</v>
      </c>
      <c r="N57" s="75" t="s">
        <v>37</v>
      </c>
      <c r="O57" s="25"/>
      <c r="P57" s="154">
        <v>51</v>
      </c>
      <c r="Q57" s="114">
        <f t="shared" si="1"/>
        <v>818.7216561604585</v>
      </c>
      <c r="R57" s="75" t="s">
        <v>12</v>
      </c>
    </row>
    <row r="58" spans="1:18" ht="15" customHeight="1">
      <c r="A58" s="48">
        <v>2013</v>
      </c>
      <c r="B58" s="48" t="s">
        <v>127</v>
      </c>
      <c r="C58" s="592"/>
      <c r="D58" s="592"/>
      <c r="E58" s="592"/>
      <c r="F58" s="75">
        <v>1</v>
      </c>
      <c r="G58" s="75"/>
      <c r="H58" s="75">
        <v>1</v>
      </c>
      <c r="I58" s="75">
        <v>1</v>
      </c>
      <c r="J58" s="30"/>
      <c r="K58" s="25"/>
      <c r="L58" s="25"/>
      <c r="M58" s="69">
        <v>1929</v>
      </c>
      <c r="N58" s="75" t="s">
        <v>37</v>
      </c>
      <c r="O58" s="25"/>
      <c r="P58" s="154">
        <v>183</v>
      </c>
      <c r="Q58" s="114">
        <f t="shared" si="1"/>
        <v>2937.7659426934097</v>
      </c>
      <c r="R58" s="75" t="s">
        <v>12</v>
      </c>
    </row>
    <row r="59" spans="1:18" ht="15" customHeight="1">
      <c r="A59" s="48">
        <v>2013</v>
      </c>
      <c r="B59" s="48" t="s">
        <v>127</v>
      </c>
      <c r="C59" s="592"/>
      <c r="D59" s="592"/>
      <c r="E59" s="592"/>
      <c r="F59" s="75">
        <v>1</v>
      </c>
      <c r="G59" s="75">
        <v>1</v>
      </c>
      <c r="H59" s="75"/>
      <c r="I59" s="75">
        <v>1</v>
      </c>
      <c r="J59" s="30"/>
      <c r="K59" s="25"/>
      <c r="L59" s="25"/>
      <c r="M59" s="69">
        <v>1941</v>
      </c>
      <c r="N59" s="75" t="s">
        <v>37</v>
      </c>
      <c r="O59" s="25"/>
      <c r="P59" s="154">
        <v>56</v>
      </c>
      <c r="Q59" s="114">
        <f t="shared" si="1"/>
        <v>898.9884851957975</v>
      </c>
      <c r="R59" s="75" t="s">
        <v>12</v>
      </c>
    </row>
    <row r="60" spans="1:18" ht="15" customHeight="1">
      <c r="A60" s="48">
        <v>2013</v>
      </c>
      <c r="B60" s="48" t="s">
        <v>127</v>
      </c>
      <c r="C60" s="592"/>
      <c r="D60" s="592"/>
      <c r="E60" s="592"/>
      <c r="F60" s="75">
        <v>1</v>
      </c>
      <c r="G60" s="75"/>
      <c r="H60" s="75">
        <v>1</v>
      </c>
      <c r="I60" s="75">
        <v>1</v>
      </c>
      <c r="J60" s="30"/>
      <c r="K60" s="25"/>
      <c r="L60" s="25"/>
      <c r="M60" s="69">
        <v>1927</v>
      </c>
      <c r="N60" s="75" t="s">
        <v>37</v>
      </c>
      <c r="O60" s="25"/>
      <c r="P60" s="154">
        <v>53</v>
      </c>
      <c r="Q60" s="114">
        <f t="shared" si="1"/>
        <v>850.828387774594</v>
      </c>
      <c r="R60" s="75" t="s">
        <v>12</v>
      </c>
    </row>
    <row r="61" spans="1:18" ht="15" customHeight="1">
      <c r="A61" s="48">
        <v>2013</v>
      </c>
      <c r="B61" s="48" t="s">
        <v>127</v>
      </c>
      <c r="C61" s="592"/>
      <c r="D61" s="592"/>
      <c r="E61" s="592"/>
      <c r="F61" s="75">
        <v>1</v>
      </c>
      <c r="G61" s="75"/>
      <c r="H61" s="75">
        <v>1</v>
      </c>
      <c r="I61" s="75">
        <v>1</v>
      </c>
      <c r="J61" s="30"/>
      <c r="K61" s="25"/>
      <c r="L61" s="25"/>
      <c r="M61" s="69">
        <v>1933</v>
      </c>
      <c r="N61" s="75" t="s">
        <v>37</v>
      </c>
      <c r="O61" s="25"/>
      <c r="P61" s="154">
        <v>135</v>
      </c>
      <c r="Q61" s="114">
        <f t="shared" si="1"/>
        <v>2167.2043839541548</v>
      </c>
      <c r="R61" s="75" t="s">
        <v>12</v>
      </c>
    </row>
    <row r="62" spans="1:18" ht="15" customHeight="1">
      <c r="A62" s="48">
        <v>2013</v>
      </c>
      <c r="B62" s="48" t="s">
        <v>127</v>
      </c>
      <c r="C62" s="592"/>
      <c r="D62" s="592"/>
      <c r="E62" s="592"/>
      <c r="F62" s="75">
        <v>1</v>
      </c>
      <c r="G62" s="75"/>
      <c r="H62" s="75">
        <v>1</v>
      </c>
      <c r="I62" s="75">
        <v>1</v>
      </c>
      <c r="J62" s="30"/>
      <c r="K62" s="25"/>
      <c r="L62" s="25"/>
      <c r="M62" s="69">
        <v>1930</v>
      </c>
      <c r="N62" s="75" t="s">
        <v>37</v>
      </c>
      <c r="O62" s="25"/>
      <c r="P62" s="154">
        <v>93</v>
      </c>
      <c r="Q62" s="114">
        <f t="shared" si="1"/>
        <v>1492.9630200573065</v>
      </c>
      <c r="R62" s="75" t="s">
        <v>12</v>
      </c>
    </row>
    <row r="63" spans="1:18" ht="15" customHeight="1">
      <c r="A63" s="48">
        <v>2013</v>
      </c>
      <c r="B63" s="48" t="s">
        <v>127</v>
      </c>
      <c r="C63" s="592"/>
      <c r="D63" s="592"/>
      <c r="E63" s="592"/>
      <c r="F63" s="75">
        <v>1</v>
      </c>
      <c r="G63" s="75">
        <v>1</v>
      </c>
      <c r="H63" s="75"/>
      <c r="I63" s="75">
        <v>1</v>
      </c>
      <c r="J63" s="30"/>
      <c r="K63" s="25"/>
      <c r="L63" s="25"/>
      <c r="M63" s="69">
        <v>1924</v>
      </c>
      <c r="N63" s="75" t="s">
        <v>37</v>
      </c>
      <c r="O63" s="25"/>
      <c r="P63" s="154">
        <v>102</v>
      </c>
      <c r="Q63" s="114">
        <f t="shared" si="1"/>
        <v>1637.443312320917</v>
      </c>
      <c r="R63" s="75" t="s">
        <v>12</v>
      </c>
    </row>
    <row r="64" spans="1:18" ht="15" customHeight="1">
      <c r="A64" s="48">
        <v>2013</v>
      </c>
      <c r="B64" s="48" t="s">
        <v>127</v>
      </c>
      <c r="C64" s="592"/>
      <c r="D64" s="592"/>
      <c r="E64" s="592"/>
      <c r="F64" s="75">
        <v>1</v>
      </c>
      <c r="G64" s="75">
        <v>1</v>
      </c>
      <c r="H64" s="75"/>
      <c r="I64" s="75">
        <v>1</v>
      </c>
      <c r="J64" s="30"/>
      <c r="K64" s="25"/>
      <c r="L64" s="25"/>
      <c r="M64" s="69">
        <v>1921</v>
      </c>
      <c r="N64" s="75" t="s">
        <v>37</v>
      </c>
      <c r="O64" s="25"/>
      <c r="P64" s="154">
        <v>110</v>
      </c>
      <c r="Q64" s="114">
        <f t="shared" si="1"/>
        <v>1765.8702387774595</v>
      </c>
      <c r="R64" s="75" t="s">
        <v>12</v>
      </c>
    </row>
    <row r="65" spans="1:18" ht="15" customHeight="1">
      <c r="A65" s="48">
        <v>2013</v>
      </c>
      <c r="B65" s="48" t="s">
        <v>127</v>
      </c>
      <c r="C65" s="592"/>
      <c r="D65" s="592"/>
      <c r="E65" s="592"/>
      <c r="F65" s="75">
        <v>1</v>
      </c>
      <c r="G65" s="75"/>
      <c r="H65" s="75">
        <v>1</v>
      </c>
      <c r="I65" s="75">
        <v>1</v>
      </c>
      <c r="J65" s="30"/>
      <c r="K65" s="25"/>
      <c r="L65" s="25"/>
      <c r="M65" s="69">
        <v>1931</v>
      </c>
      <c r="N65" s="75" t="s">
        <v>37</v>
      </c>
      <c r="O65" s="25"/>
      <c r="P65" s="154">
        <v>1</v>
      </c>
      <c r="Q65" s="114">
        <f t="shared" si="1"/>
        <v>16.053365807067813</v>
      </c>
      <c r="R65" s="75" t="s">
        <v>12</v>
      </c>
    </row>
    <row r="66" spans="1:18" ht="15" customHeight="1">
      <c r="A66" s="48">
        <v>2013</v>
      </c>
      <c r="B66" s="48" t="s">
        <v>127</v>
      </c>
      <c r="C66" s="592"/>
      <c r="D66" s="592"/>
      <c r="E66" s="592"/>
      <c r="F66" s="75">
        <v>1</v>
      </c>
      <c r="G66" s="75"/>
      <c r="H66" s="75">
        <v>1</v>
      </c>
      <c r="I66" s="75">
        <v>1</v>
      </c>
      <c r="J66" s="30"/>
      <c r="K66" s="25"/>
      <c r="L66" s="25"/>
      <c r="M66" s="69">
        <v>1925</v>
      </c>
      <c r="N66" s="75" t="s">
        <v>37</v>
      </c>
      <c r="O66" s="25"/>
      <c r="P66" s="154">
        <v>138</v>
      </c>
      <c r="Q66" s="114">
        <f t="shared" si="1"/>
        <v>2215.364481375358</v>
      </c>
      <c r="R66" s="75" t="s">
        <v>12</v>
      </c>
    </row>
    <row r="67" spans="1:18" ht="15" customHeight="1">
      <c r="A67" s="48">
        <v>2013</v>
      </c>
      <c r="B67" s="48" t="s">
        <v>127</v>
      </c>
      <c r="C67" s="592"/>
      <c r="D67" s="592"/>
      <c r="E67" s="592"/>
      <c r="F67" s="75">
        <v>1</v>
      </c>
      <c r="G67" s="75"/>
      <c r="H67" s="75">
        <v>1</v>
      </c>
      <c r="I67" s="75">
        <v>1</v>
      </c>
      <c r="J67" s="30"/>
      <c r="K67" s="25"/>
      <c r="L67" s="25"/>
      <c r="M67" s="69">
        <v>1925</v>
      </c>
      <c r="N67" s="75" t="s">
        <v>37</v>
      </c>
      <c r="O67" s="25"/>
      <c r="P67" s="154">
        <v>244</v>
      </c>
      <c r="Q67" s="114">
        <f t="shared" si="1"/>
        <v>3917.0212569245464</v>
      </c>
      <c r="R67" s="75" t="s">
        <v>12</v>
      </c>
    </row>
    <row r="68" spans="1:18" ht="15" customHeight="1">
      <c r="A68" s="48">
        <v>2013</v>
      </c>
      <c r="B68" s="48" t="s">
        <v>127</v>
      </c>
      <c r="C68" s="592"/>
      <c r="D68" s="592"/>
      <c r="E68" s="592"/>
      <c r="F68" s="75">
        <v>1</v>
      </c>
      <c r="G68" s="75"/>
      <c r="H68" s="75">
        <v>1</v>
      </c>
      <c r="I68" s="75">
        <v>1</v>
      </c>
      <c r="J68" s="30"/>
      <c r="K68" s="25"/>
      <c r="L68" s="25"/>
      <c r="M68" s="69">
        <v>1942</v>
      </c>
      <c r="N68" s="75" t="s">
        <v>37</v>
      </c>
      <c r="O68" s="25"/>
      <c r="P68" s="154">
        <v>246</v>
      </c>
      <c r="Q68" s="114">
        <f t="shared" si="1"/>
        <v>3949.127988538682</v>
      </c>
      <c r="R68" s="75" t="s">
        <v>12</v>
      </c>
    </row>
    <row r="69" spans="1:18" ht="15" customHeight="1">
      <c r="A69" s="48">
        <v>2013</v>
      </c>
      <c r="B69" s="48" t="s">
        <v>127</v>
      </c>
      <c r="C69" s="592"/>
      <c r="D69" s="592"/>
      <c r="E69" s="592"/>
      <c r="F69" s="75">
        <v>1</v>
      </c>
      <c r="G69" s="75">
        <v>1</v>
      </c>
      <c r="H69" s="75"/>
      <c r="I69" s="75">
        <v>1</v>
      </c>
      <c r="J69" s="30"/>
      <c r="K69" s="25"/>
      <c r="L69" s="25"/>
      <c r="M69" s="69">
        <v>1922</v>
      </c>
      <c r="N69" s="75" t="s">
        <v>37</v>
      </c>
      <c r="O69" s="25"/>
      <c r="P69" s="154">
        <v>1</v>
      </c>
      <c r="Q69" s="114">
        <f t="shared" si="1"/>
        <v>16.053365807067813</v>
      </c>
      <c r="R69" s="75" t="s">
        <v>12</v>
      </c>
    </row>
    <row r="70" spans="1:18" ht="15" customHeight="1">
      <c r="A70" s="48">
        <v>2013</v>
      </c>
      <c r="B70" s="48" t="s">
        <v>127</v>
      </c>
      <c r="C70" s="592"/>
      <c r="D70" s="592"/>
      <c r="E70" s="592"/>
      <c r="F70" s="75">
        <v>1</v>
      </c>
      <c r="G70" s="75"/>
      <c r="H70" s="75">
        <v>1</v>
      </c>
      <c r="I70" s="75">
        <v>1</v>
      </c>
      <c r="J70" s="30"/>
      <c r="K70" s="25"/>
      <c r="L70" s="25"/>
      <c r="M70" s="69">
        <v>1917</v>
      </c>
      <c r="N70" s="75" t="s">
        <v>37</v>
      </c>
      <c r="O70" s="25"/>
      <c r="P70" s="154">
        <v>209</v>
      </c>
      <c r="Q70" s="114">
        <f t="shared" si="1"/>
        <v>3355.153453677173</v>
      </c>
      <c r="R70" s="75" t="s">
        <v>12</v>
      </c>
    </row>
    <row r="71" spans="1:18" ht="15" customHeight="1">
      <c r="A71" s="48">
        <v>2013</v>
      </c>
      <c r="B71" s="48" t="s">
        <v>127</v>
      </c>
      <c r="C71" s="592"/>
      <c r="D71" s="592"/>
      <c r="E71" s="592"/>
      <c r="F71" s="75">
        <v>1</v>
      </c>
      <c r="G71" s="75"/>
      <c r="H71" s="75">
        <v>1</v>
      </c>
      <c r="I71" s="75">
        <v>1</v>
      </c>
      <c r="J71" s="30"/>
      <c r="K71" s="25"/>
      <c r="L71" s="25"/>
      <c r="M71" s="69">
        <v>1929</v>
      </c>
      <c r="N71" s="75" t="s">
        <v>37</v>
      </c>
      <c r="O71" s="25"/>
      <c r="P71" s="154">
        <v>43</v>
      </c>
      <c r="Q71" s="114">
        <f t="shared" si="1"/>
        <v>690.294729703916</v>
      </c>
      <c r="R71" s="75" t="s">
        <v>12</v>
      </c>
    </row>
    <row r="72" spans="1:18" ht="15" customHeight="1">
      <c r="A72" s="48">
        <v>2013</v>
      </c>
      <c r="B72" s="48" t="s">
        <v>127</v>
      </c>
      <c r="C72" s="592"/>
      <c r="D72" s="592"/>
      <c r="E72" s="592"/>
      <c r="F72" s="75">
        <v>1</v>
      </c>
      <c r="G72" s="75">
        <v>1</v>
      </c>
      <c r="H72" s="75"/>
      <c r="I72" s="75">
        <v>1</v>
      </c>
      <c r="J72" s="30"/>
      <c r="K72" s="25"/>
      <c r="L72" s="25"/>
      <c r="M72" s="69">
        <v>1929</v>
      </c>
      <c r="N72" s="75" t="s">
        <v>37</v>
      </c>
      <c r="O72" s="25"/>
      <c r="P72" s="154">
        <v>205</v>
      </c>
      <c r="Q72" s="114">
        <f t="shared" si="1"/>
        <v>3290.9399904489014</v>
      </c>
      <c r="R72" s="75" t="s">
        <v>12</v>
      </c>
    </row>
    <row r="73" spans="1:18" ht="15" customHeight="1">
      <c r="A73" s="48">
        <v>2013</v>
      </c>
      <c r="B73" s="48" t="s">
        <v>127</v>
      </c>
      <c r="C73" s="592"/>
      <c r="D73" s="592"/>
      <c r="E73" s="592"/>
      <c r="F73" s="75">
        <v>1</v>
      </c>
      <c r="G73" s="75"/>
      <c r="H73" s="75">
        <v>1</v>
      </c>
      <c r="I73" s="75">
        <v>1</v>
      </c>
      <c r="J73" s="30"/>
      <c r="K73" s="25"/>
      <c r="L73" s="25"/>
      <c r="M73" s="69">
        <v>1924</v>
      </c>
      <c r="N73" s="75" t="s">
        <v>37</v>
      </c>
      <c r="O73" s="25"/>
      <c r="P73" s="154">
        <v>12</v>
      </c>
      <c r="Q73" s="114">
        <f t="shared" si="1"/>
        <v>192.64038968481375</v>
      </c>
      <c r="R73" s="75" t="s">
        <v>12</v>
      </c>
    </row>
    <row r="74" spans="1:18" ht="15" customHeight="1">
      <c r="A74" s="48">
        <v>2013</v>
      </c>
      <c r="B74" s="48" t="s">
        <v>127</v>
      </c>
      <c r="C74" s="592"/>
      <c r="D74" s="592"/>
      <c r="E74" s="592"/>
      <c r="F74" s="75">
        <v>1</v>
      </c>
      <c r="G74" s="75"/>
      <c r="H74" s="75">
        <v>1</v>
      </c>
      <c r="I74" s="75">
        <v>1</v>
      </c>
      <c r="J74" s="30"/>
      <c r="K74" s="25"/>
      <c r="L74" s="25"/>
      <c r="M74" s="69">
        <v>1918</v>
      </c>
      <c r="N74" s="75" t="s">
        <v>37</v>
      </c>
      <c r="O74" s="25"/>
      <c r="P74" s="154">
        <v>16</v>
      </c>
      <c r="Q74" s="114">
        <f t="shared" si="1"/>
        <v>256.853852913085</v>
      </c>
      <c r="R74" s="75" t="s">
        <v>12</v>
      </c>
    </row>
    <row r="75" spans="1:18" ht="15" customHeight="1">
      <c r="A75" s="48">
        <v>2013</v>
      </c>
      <c r="B75" s="48" t="s">
        <v>127</v>
      </c>
      <c r="C75" s="592"/>
      <c r="D75" s="592"/>
      <c r="E75" s="592"/>
      <c r="F75" s="75">
        <v>1</v>
      </c>
      <c r="G75" s="75"/>
      <c r="H75" s="75">
        <v>1</v>
      </c>
      <c r="I75" s="75">
        <v>1</v>
      </c>
      <c r="J75" s="30"/>
      <c r="K75" s="25"/>
      <c r="L75" s="25"/>
      <c r="M75" s="69">
        <v>1954</v>
      </c>
      <c r="N75" s="75" t="s">
        <v>37</v>
      </c>
      <c r="O75" s="25"/>
      <c r="P75" s="154">
        <v>241</v>
      </c>
      <c r="Q75" s="114">
        <f t="shared" si="1"/>
        <v>3868.861159503343</v>
      </c>
      <c r="R75" s="75" t="s">
        <v>12</v>
      </c>
    </row>
    <row r="76" spans="1:18" ht="15" customHeight="1">
      <c r="A76" s="48">
        <v>2013</v>
      </c>
      <c r="B76" s="48" t="s">
        <v>127</v>
      </c>
      <c r="C76" s="592"/>
      <c r="D76" s="592"/>
      <c r="E76" s="592"/>
      <c r="F76" s="75">
        <v>1</v>
      </c>
      <c r="G76" s="75">
        <v>1</v>
      </c>
      <c r="H76" s="75"/>
      <c r="I76" s="75">
        <v>1</v>
      </c>
      <c r="J76" s="30"/>
      <c r="K76" s="25"/>
      <c r="L76" s="25"/>
      <c r="M76" s="69">
        <v>1927</v>
      </c>
      <c r="N76" s="75" t="s">
        <v>37</v>
      </c>
      <c r="O76" s="25"/>
      <c r="P76" s="154">
        <v>0</v>
      </c>
      <c r="Q76" s="114">
        <f t="shared" si="1"/>
        <v>0</v>
      </c>
      <c r="R76" s="75" t="s">
        <v>12</v>
      </c>
    </row>
    <row r="77" spans="1:18" ht="15" customHeight="1">
      <c r="A77" s="48">
        <v>2013</v>
      </c>
      <c r="B77" s="48" t="s">
        <v>127</v>
      </c>
      <c r="C77" s="592"/>
      <c r="D77" s="592"/>
      <c r="E77" s="592"/>
      <c r="F77" s="75">
        <v>1</v>
      </c>
      <c r="G77" s="75"/>
      <c r="H77" s="75">
        <v>1</v>
      </c>
      <c r="I77" s="75">
        <v>1</v>
      </c>
      <c r="J77" s="30"/>
      <c r="K77" s="25"/>
      <c r="L77" s="25"/>
      <c r="M77" s="69">
        <v>1922</v>
      </c>
      <c r="N77" s="75" t="s">
        <v>37</v>
      </c>
      <c r="O77" s="25"/>
      <c r="P77" s="154">
        <v>0</v>
      </c>
      <c r="Q77" s="114">
        <f t="shared" si="1"/>
        <v>0</v>
      </c>
      <c r="R77" s="75" t="s">
        <v>12</v>
      </c>
    </row>
    <row r="78" spans="1:18" ht="15" customHeight="1">
      <c r="A78" s="48">
        <v>2013</v>
      </c>
      <c r="B78" s="48" t="s">
        <v>127</v>
      </c>
      <c r="C78" s="592"/>
      <c r="D78" s="592"/>
      <c r="E78" s="592"/>
      <c r="F78" s="75">
        <v>1</v>
      </c>
      <c r="G78" s="75"/>
      <c r="H78" s="75">
        <v>1</v>
      </c>
      <c r="I78" s="75">
        <v>1</v>
      </c>
      <c r="J78" s="30"/>
      <c r="K78" s="25"/>
      <c r="L78" s="25"/>
      <c r="M78" s="69">
        <v>1935</v>
      </c>
      <c r="N78" s="75" t="s">
        <v>37</v>
      </c>
      <c r="O78" s="25"/>
      <c r="P78" s="154">
        <v>117</v>
      </c>
      <c r="Q78" s="114">
        <f t="shared" si="1"/>
        <v>1878.2437994269342</v>
      </c>
      <c r="R78" s="75" t="s">
        <v>12</v>
      </c>
    </row>
    <row r="79" spans="1:18" ht="15" customHeight="1">
      <c r="A79" s="48">
        <v>2013</v>
      </c>
      <c r="B79" s="48" t="s">
        <v>127</v>
      </c>
      <c r="C79" s="592"/>
      <c r="D79" s="592"/>
      <c r="E79" s="592"/>
      <c r="F79" s="75">
        <v>1</v>
      </c>
      <c r="G79" s="75"/>
      <c r="H79" s="75">
        <v>1</v>
      </c>
      <c r="I79" s="75">
        <v>1</v>
      </c>
      <c r="J79" s="30"/>
      <c r="K79" s="25"/>
      <c r="L79" s="25"/>
      <c r="M79" s="69">
        <v>1933</v>
      </c>
      <c r="N79" s="75" t="s">
        <v>37</v>
      </c>
      <c r="O79" s="25"/>
      <c r="P79" s="154">
        <v>132</v>
      </c>
      <c r="Q79" s="114">
        <f t="shared" si="1"/>
        <v>2119.0442865329514</v>
      </c>
      <c r="R79" s="75" t="s">
        <v>12</v>
      </c>
    </row>
    <row r="80" spans="1:18" ht="15" customHeight="1">
      <c r="A80" s="48">
        <v>2013</v>
      </c>
      <c r="B80" s="48" t="s">
        <v>127</v>
      </c>
      <c r="C80" s="592"/>
      <c r="D80" s="592"/>
      <c r="E80" s="592"/>
      <c r="F80" s="75">
        <v>1</v>
      </c>
      <c r="G80" s="75">
        <v>1</v>
      </c>
      <c r="H80" s="75"/>
      <c r="I80" s="75">
        <v>1</v>
      </c>
      <c r="J80" s="30"/>
      <c r="K80" s="25"/>
      <c r="L80" s="25"/>
      <c r="M80" s="69">
        <v>1926</v>
      </c>
      <c r="N80" s="75" t="s">
        <v>37</v>
      </c>
      <c r="O80" s="25"/>
      <c r="P80" s="154">
        <v>29</v>
      </c>
      <c r="Q80" s="114">
        <f t="shared" si="1"/>
        <v>465.5476084049666</v>
      </c>
      <c r="R80" s="75" t="s">
        <v>12</v>
      </c>
    </row>
    <row r="81" spans="1:18" ht="15" customHeight="1">
      <c r="A81" s="48">
        <v>2013</v>
      </c>
      <c r="B81" s="48" t="s">
        <v>127</v>
      </c>
      <c r="C81" s="592"/>
      <c r="D81" s="592"/>
      <c r="E81" s="592"/>
      <c r="F81" s="75">
        <v>1</v>
      </c>
      <c r="G81" s="75"/>
      <c r="H81" s="75">
        <v>1</v>
      </c>
      <c r="I81" s="75">
        <v>1</v>
      </c>
      <c r="J81" s="30"/>
      <c r="K81" s="25"/>
      <c r="L81" s="25"/>
      <c r="M81" s="69">
        <v>1924</v>
      </c>
      <c r="N81" s="75" t="s">
        <v>37</v>
      </c>
      <c r="O81" s="25"/>
      <c r="P81" s="154">
        <v>120</v>
      </c>
      <c r="Q81" s="114">
        <f t="shared" si="1"/>
        <v>1926.4038968481375</v>
      </c>
      <c r="R81" s="75" t="s">
        <v>12</v>
      </c>
    </row>
    <row r="82" spans="1:18" ht="15" customHeight="1">
      <c r="A82" s="48">
        <v>2013</v>
      </c>
      <c r="B82" s="48" t="s">
        <v>127</v>
      </c>
      <c r="C82" s="592"/>
      <c r="D82" s="592"/>
      <c r="E82" s="592"/>
      <c r="F82" s="75">
        <v>1</v>
      </c>
      <c r="G82" s="75"/>
      <c r="H82" s="75">
        <v>1</v>
      </c>
      <c r="I82" s="75">
        <v>1</v>
      </c>
      <c r="J82" s="30"/>
      <c r="K82" s="25"/>
      <c r="L82" s="25"/>
      <c r="M82" s="69">
        <v>1935</v>
      </c>
      <c r="N82" s="75" t="s">
        <v>37</v>
      </c>
      <c r="O82" s="25"/>
      <c r="P82" s="154">
        <v>19</v>
      </c>
      <c r="Q82" s="114">
        <f t="shared" si="1"/>
        <v>305.01395033428844</v>
      </c>
      <c r="R82" s="75" t="s">
        <v>12</v>
      </c>
    </row>
    <row r="83" spans="1:18" ht="15" customHeight="1">
      <c r="A83" s="48">
        <v>2013</v>
      </c>
      <c r="B83" s="48" t="s">
        <v>127</v>
      </c>
      <c r="C83" s="592"/>
      <c r="D83" s="592"/>
      <c r="E83" s="592"/>
      <c r="F83" s="75">
        <v>1</v>
      </c>
      <c r="G83" s="75"/>
      <c r="H83" s="75">
        <v>1</v>
      </c>
      <c r="I83" s="75">
        <v>1</v>
      </c>
      <c r="J83" s="30"/>
      <c r="K83" s="25"/>
      <c r="L83" s="25"/>
      <c r="M83" s="69">
        <v>1927</v>
      </c>
      <c r="N83" s="75" t="s">
        <v>37</v>
      </c>
      <c r="O83" s="25"/>
      <c r="P83" s="154">
        <v>8</v>
      </c>
      <c r="Q83" s="114">
        <f t="shared" si="1"/>
        <v>128.4269264565425</v>
      </c>
      <c r="R83" s="75" t="s">
        <v>12</v>
      </c>
    </row>
    <row r="84" spans="1:18" ht="15" customHeight="1">
      <c r="A84" s="48">
        <v>2013</v>
      </c>
      <c r="B84" s="48" t="s">
        <v>127</v>
      </c>
      <c r="C84" s="592"/>
      <c r="D84" s="592"/>
      <c r="E84" s="592"/>
      <c r="F84" s="75">
        <v>1</v>
      </c>
      <c r="G84" s="75"/>
      <c r="H84" s="75">
        <v>1</v>
      </c>
      <c r="I84" s="75">
        <v>1</v>
      </c>
      <c r="J84" s="30"/>
      <c r="K84" s="25"/>
      <c r="L84" s="25"/>
      <c r="M84" s="69">
        <v>1954</v>
      </c>
      <c r="N84" s="75" t="s">
        <v>37</v>
      </c>
      <c r="O84" s="25"/>
      <c r="P84" s="154">
        <v>162</v>
      </c>
      <c r="Q84" s="114">
        <f t="shared" si="1"/>
        <v>2600.6452607449855</v>
      </c>
      <c r="R84" s="75" t="s">
        <v>12</v>
      </c>
    </row>
    <row r="85" spans="1:18" ht="15" customHeight="1">
      <c r="A85" s="48">
        <v>2013</v>
      </c>
      <c r="B85" s="48" t="s">
        <v>127</v>
      </c>
      <c r="C85" s="592"/>
      <c r="D85" s="592"/>
      <c r="E85" s="592"/>
      <c r="F85" s="75">
        <v>1</v>
      </c>
      <c r="G85" s="75">
        <v>1</v>
      </c>
      <c r="H85" s="75"/>
      <c r="I85" s="75">
        <v>1</v>
      </c>
      <c r="J85" s="30"/>
      <c r="K85" s="25"/>
      <c r="L85" s="25"/>
      <c r="M85" s="69">
        <v>1933</v>
      </c>
      <c r="N85" s="75" t="s">
        <v>37</v>
      </c>
      <c r="O85" s="25"/>
      <c r="P85" s="154">
        <v>5</v>
      </c>
      <c r="Q85" s="114">
        <f t="shared" si="1"/>
        <v>80.26682903533907</v>
      </c>
      <c r="R85" s="75" t="s">
        <v>12</v>
      </c>
    </row>
    <row r="86" spans="1:18" ht="15" customHeight="1">
      <c r="A86" s="48">
        <v>2013</v>
      </c>
      <c r="B86" s="48" t="s">
        <v>127</v>
      </c>
      <c r="C86" s="592"/>
      <c r="D86" s="592"/>
      <c r="E86" s="592"/>
      <c r="F86" s="75">
        <v>1</v>
      </c>
      <c r="G86" s="75"/>
      <c r="H86" s="75">
        <v>1</v>
      </c>
      <c r="I86" s="75">
        <v>1</v>
      </c>
      <c r="J86" s="30"/>
      <c r="K86" s="25"/>
      <c r="L86" s="25"/>
      <c r="M86" s="69">
        <v>1921</v>
      </c>
      <c r="N86" s="75" t="s">
        <v>37</v>
      </c>
      <c r="O86" s="25"/>
      <c r="P86" s="154">
        <v>227</v>
      </c>
      <c r="Q86" s="114">
        <f t="shared" si="1"/>
        <v>3644.1140382043936</v>
      </c>
      <c r="R86" s="75" t="s">
        <v>12</v>
      </c>
    </row>
    <row r="87" spans="1:18" ht="15" customHeight="1">
      <c r="A87" s="48">
        <v>2013</v>
      </c>
      <c r="B87" s="48" t="s">
        <v>127</v>
      </c>
      <c r="C87" s="592"/>
      <c r="D87" s="592"/>
      <c r="E87" s="592"/>
      <c r="F87" s="75">
        <v>1</v>
      </c>
      <c r="G87" s="75">
        <v>1</v>
      </c>
      <c r="H87" s="75"/>
      <c r="I87" s="75">
        <v>1</v>
      </c>
      <c r="J87" s="30"/>
      <c r="K87" s="25"/>
      <c r="L87" s="25"/>
      <c r="M87" s="69">
        <v>1931</v>
      </c>
      <c r="N87" s="75" t="s">
        <v>37</v>
      </c>
      <c r="O87" s="25"/>
      <c r="P87" s="154">
        <v>1</v>
      </c>
      <c r="Q87" s="114">
        <f t="shared" si="1"/>
        <v>16.053365807067813</v>
      </c>
      <c r="R87" s="75" t="s">
        <v>12</v>
      </c>
    </row>
    <row r="88" spans="1:18" ht="15" customHeight="1">
      <c r="A88" s="48">
        <v>2013</v>
      </c>
      <c r="B88" s="48" t="s">
        <v>127</v>
      </c>
      <c r="C88" s="592"/>
      <c r="D88" s="592"/>
      <c r="E88" s="592"/>
      <c r="F88" s="75">
        <v>1</v>
      </c>
      <c r="G88" s="75">
        <v>1</v>
      </c>
      <c r="H88" s="75"/>
      <c r="I88" s="75">
        <v>1</v>
      </c>
      <c r="J88" s="30"/>
      <c r="K88" s="25"/>
      <c r="L88" s="25"/>
      <c r="M88" s="69">
        <v>1931</v>
      </c>
      <c r="N88" s="75" t="s">
        <v>37</v>
      </c>
      <c r="O88" s="25"/>
      <c r="P88" s="154">
        <v>93</v>
      </c>
      <c r="Q88" s="114">
        <f t="shared" si="1"/>
        <v>1492.9630200573065</v>
      </c>
      <c r="R88" s="75" t="s">
        <v>12</v>
      </c>
    </row>
    <row r="89" spans="1:18" ht="15" customHeight="1">
      <c r="A89" s="48">
        <v>2013</v>
      </c>
      <c r="B89" s="48" t="s">
        <v>127</v>
      </c>
      <c r="C89" s="592"/>
      <c r="D89" s="592"/>
      <c r="E89" s="592"/>
      <c r="F89" s="75">
        <v>1</v>
      </c>
      <c r="G89" s="75">
        <v>1</v>
      </c>
      <c r="H89" s="75"/>
      <c r="I89" s="75">
        <v>1</v>
      </c>
      <c r="J89" s="30"/>
      <c r="K89" s="25"/>
      <c r="L89" s="25"/>
      <c r="M89" s="69">
        <v>1929</v>
      </c>
      <c r="N89" s="75" t="s">
        <v>37</v>
      </c>
      <c r="O89" s="25"/>
      <c r="P89" s="154">
        <v>6</v>
      </c>
      <c r="Q89" s="114">
        <f t="shared" si="1"/>
        <v>96.32019484240688</v>
      </c>
      <c r="R89" s="75" t="s">
        <v>12</v>
      </c>
    </row>
    <row r="90" spans="1:18" ht="15" customHeight="1">
      <c r="A90" s="48">
        <v>2013</v>
      </c>
      <c r="B90" s="48" t="s">
        <v>127</v>
      </c>
      <c r="C90" s="592"/>
      <c r="D90" s="592"/>
      <c r="E90" s="592"/>
      <c r="F90" s="75">
        <v>1</v>
      </c>
      <c r="G90" s="75"/>
      <c r="H90" s="75">
        <v>1</v>
      </c>
      <c r="I90" s="75">
        <v>1</v>
      </c>
      <c r="J90" s="30"/>
      <c r="K90" s="25"/>
      <c r="L90" s="25"/>
      <c r="M90" s="69">
        <v>1921</v>
      </c>
      <c r="N90" s="75" t="s">
        <v>37</v>
      </c>
      <c r="O90" s="25"/>
      <c r="P90" s="154">
        <v>81</v>
      </c>
      <c r="Q90" s="114">
        <f t="shared" si="1"/>
        <v>1300.3226303724928</v>
      </c>
      <c r="R90" s="75" t="s">
        <v>12</v>
      </c>
    </row>
    <row r="91" spans="1:18" ht="15" customHeight="1">
      <c r="A91" s="48">
        <v>2013</v>
      </c>
      <c r="B91" s="48" t="s">
        <v>127</v>
      </c>
      <c r="C91" s="592"/>
      <c r="D91" s="592"/>
      <c r="E91" s="592"/>
      <c r="F91" s="75">
        <v>1</v>
      </c>
      <c r="G91" s="75"/>
      <c r="H91" s="75">
        <v>1</v>
      </c>
      <c r="I91" s="75">
        <v>1</v>
      </c>
      <c r="J91" s="30"/>
      <c r="K91" s="25"/>
      <c r="L91" s="25"/>
      <c r="M91" s="69">
        <v>1922</v>
      </c>
      <c r="N91" s="75" t="s">
        <v>37</v>
      </c>
      <c r="O91" s="25"/>
      <c r="P91" s="154">
        <v>128</v>
      </c>
      <c r="Q91" s="114">
        <f t="shared" si="1"/>
        <v>2054.83082330468</v>
      </c>
      <c r="R91" s="75" t="s">
        <v>12</v>
      </c>
    </row>
    <row r="92" spans="1:18" ht="15" customHeight="1">
      <c r="A92" s="48">
        <v>2013</v>
      </c>
      <c r="B92" s="48" t="s">
        <v>127</v>
      </c>
      <c r="C92" s="592"/>
      <c r="D92" s="592"/>
      <c r="E92" s="592"/>
      <c r="F92" s="75">
        <v>1</v>
      </c>
      <c r="G92" s="75"/>
      <c r="H92" s="75">
        <v>1</v>
      </c>
      <c r="I92" s="75">
        <v>1</v>
      </c>
      <c r="J92" s="30"/>
      <c r="K92" s="25"/>
      <c r="L92" s="25"/>
      <c r="M92" s="69">
        <v>1929</v>
      </c>
      <c r="N92" s="75" t="s">
        <v>37</v>
      </c>
      <c r="O92" s="25"/>
      <c r="P92" s="154">
        <v>220</v>
      </c>
      <c r="Q92" s="114">
        <f t="shared" si="1"/>
        <v>3531.740477554919</v>
      </c>
      <c r="R92" s="75" t="s">
        <v>12</v>
      </c>
    </row>
    <row r="93" spans="1:18" ht="15.75">
      <c r="A93" s="608" t="s">
        <v>106</v>
      </c>
      <c r="B93" s="608"/>
      <c r="C93" s="176" t="s">
        <v>154</v>
      </c>
      <c r="D93" s="176"/>
      <c r="E93" s="84"/>
      <c r="F93" s="40">
        <f>SUM(F42:F92)</f>
        <v>51</v>
      </c>
      <c r="G93" s="40">
        <f>SUM(G42:G92)</f>
        <v>20</v>
      </c>
      <c r="H93" s="40">
        <f>SUM(H42:H92)</f>
        <v>31</v>
      </c>
      <c r="I93" s="40">
        <f>SUM(I42:I92)</f>
        <v>51</v>
      </c>
      <c r="J93" s="40">
        <f>SUM(J42:J92)</f>
        <v>0</v>
      </c>
      <c r="K93" s="170"/>
      <c r="L93" s="170"/>
      <c r="M93" s="40"/>
      <c r="N93" s="40"/>
      <c r="O93" s="170"/>
      <c r="P93" s="148">
        <f>SUM(P42:P92)</f>
        <v>5235</v>
      </c>
      <c r="Q93" s="242">
        <v>84039.37</v>
      </c>
      <c r="R93" s="180"/>
    </row>
    <row r="94" spans="1:18" s="66" customFormat="1" ht="15" customHeight="1">
      <c r="A94" s="608" t="s">
        <v>159</v>
      </c>
      <c r="B94" s="608"/>
      <c r="C94" s="40" t="s">
        <v>154</v>
      </c>
      <c r="D94" s="40"/>
      <c r="E94" s="40"/>
      <c r="F94" s="72">
        <f>F41+F93</f>
        <v>83</v>
      </c>
      <c r="G94" s="72">
        <f>G41+G93</f>
        <v>35</v>
      </c>
      <c r="H94" s="72">
        <f>H41+H93</f>
        <v>48</v>
      </c>
      <c r="I94" s="72">
        <f>I41+I93</f>
        <v>83</v>
      </c>
      <c r="J94" s="72">
        <f>J41+J93</f>
        <v>0</v>
      </c>
      <c r="K94" s="72" t="s">
        <v>154</v>
      </c>
      <c r="L94" s="72"/>
      <c r="M94" s="72" t="s">
        <v>154</v>
      </c>
      <c r="N94" s="72" t="s">
        <v>154</v>
      </c>
      <c r="O94" s="72" t="s">
        <v>154</v>
      </c>
      <c r="P94" s="148">
        <f>P41+P93</f>
        <v>9741</v>
      </c>
      <c r="Q94" s="73">
        <f>Q41+Q93</f>
        <v>350616.89</v>
      </c>
      <c r="R94" s="72"/>
    </row>
    <row r="95" spans="1:18" s="43" customFormat="1" ht="15" customHeight="1">
      <c r="A95" s="650" t="s">
        <v>145</v>
      </c>
      <c r="B95" s="650"/>
      <c r="C95" s="20" t="s">
        <v>154</v>
      </c>
      <c r="D95" s="20"/>
      <c r="E95" s="20"/>
      <c r="F95" s="20"/>
      <c r="G95" s="20"/>
      <c r="H95" s="20"/>
      <c r="I95" s="20"/>
      <c r="J95" s="20"/>
      <c r="K95" s="20"/>
      <c r="L95" s="20"/>
      <c r="M95" s="20"/>
      <c r="N95" s="20"/>
      <c r="O95" s="20"/>
      <c r="P95" s="149"/>
      <c r="Q95" s="229"/>
      <c r="R95" s="20"/>
    </row>
    <row r="96" spans="1:18" ht="30" customHeight="1">
      <c r="A96" s="24" t="s">
        <v>124</v>
      </c>
      <c r="B96" s="24" t="s">
        <v>125</v>
      </c>
      <c r="C96" s="24" t="s">
        <v>138</v>
      </c>
      <c r="D96" s="24" t="s">
        <v>44</v>
      </c>
      <c r="E96" s="24" t="s">
        <v>45</v>
      </c>
      <c r="F96" s="23" t="s">
        <v>62</v>
      </c>
      <c r="G96" s="24" t="s">
        <v>156</v>
      </c>
      <c r="H96" s="24" t="s">
        <v>157</v>
      </c>
      <c r="I96" s="24" t="s">
        <v>69</v>
      </c>
      <c r="J96" s="24" t="s">
        <v>63</v>
      </c>
      <c r="K96" s="24" t="s">
        <v>216</v>
      </c>
      <c r="L96" s="24" t="s">
        <v>18</v>
      </c>
      <c r="M96" s="24" t="s">
        <v>61</v>
      </c>
      <c r="N96" s="24" t="s">
        <v>10</v>
      </c>
      <c r="O96" s="146" t="s">
        <v>122</v>
      </c>
      <c r="P96" s="146" t="s">
        <v>123</v>
      </c>
      <c r="Q96" s="140" t="s">
        <v>11</v>
      </c>
      <c r="R96" s="140" t="s">
        <v>27</v>
      </c>
    </row>
    <row r="97" spans="1:18" s="66" customFormat="1" ht="15" customHeight="1">
      <c r="A97" s="608" t="s">
        <v>160</v>
      </c>
      <c r="B97" s="608"/>
      <c r="C97" s="40" t="s">
        <v>154</v>
      </c>
      <c r="D97" s="40"/>
      <c r="E97" s="40"/>
      <c r="F97" s="72">
        <v>0</v>
      </c>
      <c r="G97" s="72">
        <v>0</v>
      </c>
      <c r="H97" s="72">
        <v>0</v>
      </c>
      <c r="I97" s="72">
        <v>0</v>
      </c>
      <c r="J97" s="72">
        <v>0</v>
      </c>
      <c r="K97" s="126"/>
      <c r="L97" s="126"/>
      <c r="M97" s="72"/>
      <c r="N97" s="72">
        <f>SUM(N6:N96)</f>
        <v>0</v>
      </c>
      <c r="O97" s="126"/>
      <c r="P97" s="148">
        <v>0</v>
      </c>
      <c r="Q97" s="228">
        <v>0</v>
      </c>
      <c r="R97" s="126"/>
    </row>
    <row r="98" spans="1:18" s="43" customFormat="1" ht="15" customHeight="1">
      <c r="A98" s="650" t="s">
        <v>146</v>
      </c>
      <c r="B98" s="650"/>
      <c r="C98" s="20" t="s">
        <v>154</v>
      </c>
      <c r="D98" s="20"/>
      <c r="E98" s="20"/>
      <c r="F98" s="20"/>
      <c r="G98" s="20"/>
      <c r="H98" s="20"/>
      <c r="I98" s="20"/>
      <c r="J98" s="20"/>
      <c r="K98" s="20"/>
      <c r="L98" s="20"/>
      <c r="M98" s="20"/>
      <c r="N98" s="20"/>
      <c r="O98" s="20"/>
      <c r="P98" s="149"/>
      <c r="Q98" s="229"/>
      <c r="R98" s="20"/>
    </row>
    <row r="99" spans="1:18" ht="30" customHeight="1">
      <c r="A99" s="24" t="s">
        <v>124</v>
      </c>
      <c r="B99" s="24" t="s">
        <v>125</v>
      </c>
      <c r="C99" s="24" t="s">
        <v>138</v>
      </c>
      <c r="D99" s="24" t="s">
        <v>44</v>
      </c>
      <c r="E99" s="24" t="s">
        <v>45</v>
      </c>
      <c r="F99" s="23" t="s">
        <v>62</v>
      </c>
      <c r="G99" s="24" t="s">
        <v>156</v>
      </c>
      <c r="H99" s="24" t="s">
        <v>157</v>
      </c>
      <c r="I99" s="24" t="s">
        <v>69</v>
      </c>
      <c r="J99" s="24" t="s">
        <v>63</v>
      </c>
      <c r="K99" s="24" t="s">
        <v>216</v>
      </c>
      <c r="L99" s="24" t="s">
        <v>18</v>
      </c>
      <c r="M99" s="24" t="s">
        <v>61</v>
      </c>
      <c r="N99" s="24" t="s">
        <v>10</v>
      </c>
      <c r="O99" s="146" t="s">
        <v>122</v>
      </c>
      <c r="P99" s="146" t="s">
        <v>123</v>
      </c>
      <c r="Q99" s="140" t="s">
        <v>11</v>
      </c>
      <c r="R99" s="140" t="s">
        <v>27</v>
      </c>
    </row>
    <row r="100" spans="1:18" ht="15" customHeight="1">
      <c r="A100" s="48">
        <v>2013</v>
      </c>
      <c r="B100" s="48" t="s">
        <v>129</v>
      </c>
      <c r="C100" s="592"/>
      <c r="D100" s="592"/>
      <c r="E100" s="592"/>
      <c r="F100" s="75">
        <v>1</v>
      </c>
      <c r="G100" s="75"/>
      <c r="H100" s="75">
        <v>1</v>
      </c>
      <c r="I100" s="75">
        <v>1</v>
      </c>
      <c r="J100" s="327"/>
      <c r="K100" s="325"/>
      <c r="L100" s="326"/>
      <c r="M100" s="279">
        <v>1930</v>
      </c>
      <c r="N100" s="75" t="s">
        <v>34</v>
      </c>
      <c r="O100" s="25"/>
      <c r="P100" s="154">
        <v>132</v>
      </c>
      <c r="Q100" s="241">
        <f>250370.53/5558*P100</f>
        <v>5946.1874703130625</v>
      </c>
      <c r="R100" s="25"/>
    </row>
    <row r="101" spans="1:18" ht="15.75">
      <c r="A101" s="48">
        <v>2013</v>
      </c>
      <c r="B101" s="48" t="s">
        <v>129</v>
      </c>
      <c r="C101" s="592"/>
      <c r="D101" s="592"/>
      <c r="E101" s="592"/>
      <c r="F101" s="75">
        <v>1</v>
      </c>
      <c r="G101" s="75">
        <v>1</v>
      </c>
      <c r="H101" s="75"/>
      <c r="I101" s="75">
        <v>1</v>
      </c>
      <c r="J101" s="327"/>
      <c r="K101" s="325"/>
      <c r="L101" s="326"/>
      <c r="M101" s="279">
        <v>1926</v>
      </c>
      <c r="N101" s="75" t="s">
        <v>34</v>
      </c>
      <c r="O101" s="25"/>
      <c r="P101" s="154">
        <v>0</v>
      </c>
      <c r="Q101" s="241">
        <f aca="true" t="shared" si="2" ref="Q101:Q140">250370.53/5558*P101</f>
        <v>0</v>
      </c>
      <c r="R101" s="25"/>
    </row>
    <row r="102" spans="1:18" ht="15.75">
      <c r="A102" s="48">
        <v>2013</v>
      </c>
      <c r="B102" s="48" t="s">
        <v>129</v>
      </c>
      <c r="C102" s="592"/>
      <c r="D102" s="592"/>
      <c r="E102" s="592"/>
      <c r="F102" s="75">
        <v>1</v>
      </c>
      <c r="G102" s="75"/>
      <c r="H102" s="75">
        <v>1</v>
      </c>
      <c r="I102" s="75">
        <v>1</v>
      </c>
      <c r="J102" s="327"/>
      <c r="K102" s="325"/>
      <c r="L102" s="326"/>
      <c r="M102" s="279">
        <v>1930</v>
      </c>
      <c r="N102" s="75" t="s">
        <v>34</v>
      </c>
      <c r="O102" s="25"/>
      <c r="P102" s="154">
        <v>161</v>
      </c>
      <c r="Q102" s="241">
        <f t="shared" si="2"/>
        <v>7252.546838790932</v>
      </c>
      <c r="R102" s="25"/>
    </row>
    <row r="103" spans="1:18" ht="15.75">
      <c r="A103" s="48">
        <v>2013</v>
      </c>
      <c r="B103" s="48" t="s">
        <v>129</v>
      </c>
      <c r="C103" s="592"/>
      <c r="D103" s="592"/>
      <c r="E103" s="592"/>
      <c r="F103" s="75">
        <v>1</v>
      </c>
      <c r="G103" s="75"/>
      <c r="H103" s="75">
        <v>1</v>
      </c>
      <c r="I103" s="75">
        <v>1</v>
      </c>
      <c r="J103" s="327"/>
      <c r="K103" s="325"/>
      <c r="L103" s="326"/>
      <c r="M103" s="279">
        <v>1934</v>
      </c>
      <c r="N103" s="75" t="s">
        <v>34</v>
      </c>
      <c r="O103" s="25"/>
      <c r="P103" s="154">
        <v>98</v>
      </c>
      <c r="Q103" s="241">
        <f t="shared" si="2"/>
        <v>4414.593727959697</v>
      </c>
      <c r="R103" s="25"/>
    </row>
    <row r="104" spans="1:18" ht="15.75">
      <c r="A104" s="48">
        <v>2013</v>
      </c>
      <c r="B104" s="48" t="s">
        <v>129</v>
      </c>
      <c r="C104" s="592"/>
      <c r="D104" s="592"/>
      <c r="E104" s="592"/>
      <c r="F104" s="75">
        <v>1</v>
      </c>
      <c r="G104" s="75"/>
      <c r="H104" s="75">
        <v>1</v>
      </c>
      <c r="I104" s="75">
        <v>1</v>
      </c>
      <c r="J104" s="327"/>
      <c r="K104" s="325"/>
      <c r="L104" s="326"/>
      <c r="M104" s="279">
        <v>1927</v>
      </c>
      <c r="N104" s="75" t="s">
        <v>34</v>
      </c>
      <c r="O104" s="25"/>
      <c r="P104" s="154">
        <v>7</v>
      </c>
      <c r="Q104" s="241">
        <f t="shared" si="2"/>
        <v>315.3281234256927</v>
      </c>
      <c r="R104" s="25"/>
    </row>
    <row r="105" spans="1:18" ht="15.75">
      <c r="A105" s="48">
        <v>2013</v>
      </c>
      <c r="B105" s="48" t="s">
        <v>129</v>
      </c>
      <c r="C105" s="592"/>
      <c r="D105" s="592"/>
      <c r="E105" s="592"/>
      <c r="F105" s="75">
        <v>1</v>
      </c>
      <c r="G105" s="75"/>
      <c r="H105" s="75">
        <v>1</v>
      </c>
      <c r="I105" s="75">
        <v>1</v>
      </c>
      <c r="J105" s="327"/>
      <c r="K105" s="25"/>
      <c r="L105" s="25"/>
      <c r="M105" s="279">
        <v>1956</v>
      </c>
      <c r="N105" s="75" t="s">
        <v>34</v>
      </c>
      <c r="O105" s="25"/>
      <c r="P105" s="154">
        <v>41</v>
      </c>
      <c r="Q105" s="241">
        <f t="shared" si="2"/>
        <v>1846.9218657790573</v>
      </c>
      <c r="R105" s="25"/>
    </row>
    <row r="106" spans="1:18" ht="15.75">
      <c r="A106" s="48">
        <v>2013</v>
      </c>
      <c r="B106" s="48" t="s">
        <v>129</v>
      </c>
      <c r="C106" s="592"/>
      <c r="D106" s="592"/>
      <c r="E106" s="592"/>
      <c r="F106" s="75">
        <v>1</v>
      </c>
      <c r="G106" s="75">
        <v>1</v>
      </c>
      <c r="H106" s="75"/>
      <c r="I106" s="75">
        <v>1</v>
      </c>
      <c r="J106" s="327"/>
      <c r="K106" s="325"/>
      <c r="L106" s="326"/>
      <c r="M106" s="279">
        <v>1948</v>
      </c>
      <c r="N106" s="75" t="s">
        <v>34</v>
      </c>
      <c r="O106" s="25"/>
      <c r="P106" s="154">
        <v>97</v>
      </c>
      <c r="Q106" s="241">
        <f t="shared" si="2"/>
        <v>4369.546853184599</v>
      </c>
      <c r="R106" s="25"/>
    </row>
    <row r="107" spans="1:18" ht="15.75">
      <c r="A107" s="48">
        <v>2013</v>
      </c>
      <c r="B107" s="48" t="s">
        <v>129</v>
      </c>
      <c r="C107" s="592"/>
      <c r="D107" s="592"/>
      <c r="E107" s="592"/>
      <c r="F107" s="75">
        <v>1</v>
      </c>
      <c r="G107" s="75"/>
      <c r="H107" s="75">
        <v>1</v>
      </c>
      <c r="I107" s="75">
        <v>1</v>
      </c>
      <c r="J107" s="327"/>
      <c r="K107" s="325"/>
      <c r="L107" s="326"/>
      <c r="M107" s="279">
        <v>1926</v>
      </c>
      <c r="N107" s="75" t="s">
        <v>34</v>
      </c>
      <c r="O107" s="25"/>
      <c r="P107" s="154">
        <v>165</v>
      </c>
      <c r="Q107" s="241">
        <f t="shared" si="2"/>
        <v>7432.734337891327</v>
      </c>
      <c r="R107" s="25"/>
    </row>
    <row r="108" spans="1:18" ht="15.75">
      <c r="A108" s="48">
        <v>2013</v>
      </c>
      <c r="B108" s="48" t="s">
        <v>129</v>
      </c>
      <c r="C108" s="592"/>
      <c r="D108" s="592"/>
      <c r="E108" s="592"/>
      <c r="F108" s="75">
        <v>1</v>
      </c>
      <c r="G108" s="75"/>
      <c r="H108" s="75">
        <v>1</v>
      </c>
      <c r="I108" s="75">
        <v>1</v>
      </c>
      <c r="J108" s="327"/>
      <c r="K108" s="325"/>
      <c r="L108" s="326"/>
      <c r="M108" s="279">
        <v>1924</v>
      </c>
      <c r="N108" s="75" t="s">
        <v>34</v>
      </c>
      <c r="O108" s="25"/>
      <c r="P108" s="154">
        <v>248</v>
      </c>
      <c r="Q108" s="241">
        <f t="shared" si="2"/>
        <v>11171.62494422454</v>
      </c>
      <c r="R108" s="25"/>
    </row>
    <row r="109" spans="1:18" ht="15.75">
      <c r="A109" s="48">
        <v>2013</v>
      </c>
      <c r="B109" s="48" t="s">
        <v>129</v>
      </c>
      <c r="C109" s="592"/>
      <c r="D109" s="592"/>
      <c r="E109" s="592"/>
      <c r="F109" s="75">
        <v>1</v>
      </c>
      <c r="G109" s="75"/>
      <c r="H109" s="75">
        <v>1</v>
      </c>
      <c r="I109" s="75">
        <v>1</v>
      </c>
      <c r="J109" s="327"/>
      <c r="K109" s="325"/>
      <c r="L109" s="326"/>
      <c r="M109" s="279">
        <v>1938</v>
      </c>
      <c r="N109" s="75" t="s">
        <v>34</v>
      </c>
      <c r="O109" s="25"/>
      <c r="P109" s="154">
        <v>37</v>
      </c>
      <c r="Q109" s="241">
        <f t="shared" si="2"/>
        <v>1666.7343666786614</v>
      </c>
      <c r="R109" s="25"/>
    </row>
    <row r="110" spans="1:18" ht="15.75">
      <c r="A110" s="48">
        <v>2013</v>
      </c>
      <c r="B110" s="48" t="s">
        <v>129</v>
      </c>
      <c r="C110" s="592"/>
      <c r="D110" s="592"/>
      <c r="E110" s="592"/>
      <c r="F110" s="75">
        <v>1</v>
      </c>
      <c r="G110" s="75"/>
      <c r="H110" s="75">
        <v>1</v>
      </c>
      <c r="I110" s="75">
        <v>1</v>
      </c>
      <c r="J110" s="327"/>
      <c r="K110" s="325"/>
      <c r="L110" s="326"/>
      <c r="M110" s="279">
        <v>1929</v>
      </c>
      <c r="N110" s="75" t="s">
        <v>34</v>
      </c>
      <c r="O110" s="25"/>
      <c r="P110" s="154">
        <v>214</v>
      </c>
      <c r="Q110" s="241">
        <f t="shared" si="2"/>
        <v>9640.031201871177</v>
      </c>
      <c r="R110" s="25"/>
    </row>
    <row r="111" spans="1:18" ht="15.75">
      <c r="A111" s="48">
        <v>2013</v>
      </c>
      <c r="B111" s="48" t="s">
        <v>129</v>
      </c>
      <c r="C111" s="592"/>
      <c r="D111" s="592"/>
      <c r="E111" s="592"/>
      <c r="F111" s="75">
        <v>1</v>
      </c>
      <c r="G111" s="75"/>
      <c r="H111" s="75">
        <v>1</v>
      </c>
      <c r="I111" s="75">
        <v>1</v>
      </c>
      <c r="J111" s="327"/>
      <c r="K111" s="325"/>
      <c r="L111" s="326"/>
      <c r="M111" s="279">
        <v>1939</v>
      </c>
      <c r="N111" s="75" t="s">
        <v>34</v>
      </c>
      <c r="O111" s="25"/>
      <c r="P111" s="154">
        <v>29</v>
      </c>
      <c r="Q111" s="241">
        <f t="shared" si="2"/>
        <v>1306.3593684778698</v>
      </c>
      <c r="R111" s="25"/>
    </row>
    <row r="112" spans="1:18" ht="15.75">
      <c r="A112" s="48">
        <v>2013</v>
      </c>
      <c r="B112" s="48" t="s">
        <v>129</v>
      </c>
      <c r="C112" s="592"/>
      <c r="D112" s="592"/>
      <c r="E112" s="592"/>
      <c r="F112" s="75">
        <v>1</v>
      </c>
      <c r="G112" s="75"/>
      <c r="H112" s="75">
        <v>1</v>
      </c>
      <c r="I112" s="75">
        <v>1</v>
      </c>
      <c r="J112" s="327"/>
      <c r="K112" s="25"/>
      <c r="L112" s="25"/>
      <c r="M112" s="279">
        <v>1929</v>
      </c>
      <c r="N112" s="75" t="s">
        <v>34</v>
      </c>
      <c r="O112" s="25"/>
      <c r="P112" s="154">
        <v>21</v>
      </c>
      <c r="Q112" s="241">
        <f t="shared" si="2"/>
        <v>945.9843702770781</v>
      </c>
      <c r="R112" s="25"/>
    </row>
    <row r="113" spans="1:18" ht="15.75">
      <c r="A113" s="48">
        <v>2013</v>
      </c>
      <c r="B113" s="48" t="s">
        <v>129</v>
      </c>
      <c r="C113" s="592"/>
      <c r="D113" s="592"/>
      <c r="E113" s="592"/>
      <c r="F113" s="75">
        <v>1</v>
      </c>
      <c r="G113" s="75">
        <v>1</v>
      </c>
      <c r="H113" s="75"/>
      <c r="I113" s="75">
        <v>1</v>
      </c>
      <c r="J113" s="327"/>
      <c r="K113" s="325"/>
      <c r="L113" s="326"/>
      <c r="M113" s="279">
        <v>1952</v>
      </c>
      <c r="N113" s="75" t="s">
        <v>34</v>
      </c>
      <c r="O113" s="25"/>
      <c r="P113" s="154">
        <v>107</v>
      </c>
      <c r="Q113" s="241">
        <f t="shared" si="2"/>
        <v>4820.015600935589</v>
      </c>
      <c r="R113" s="25"/>
    </row>
    <row r="114" spans="1:18" ht="15.75">
      <c r="A114" s="48">
        <v>2013</v>
      </c>
      <c r="B114" s="48" t="s">
        <v>129</v>
      </c>
      <c r="C114" s="592"/>
      <c r="D114" s="592"/>
      <c r="E114" s="592"/>
      <c r="F114" s="75">
        <v>1</v>
      </c>
      <c r="G114" s="75"/>
      <c r="H114" s="75">
        <v>1</v>
      </c>
      <c r="I114" s="75">
        <v>1</v>
      </c>
      <c r="J114" s="327"/>
      <c r="K114" s="325"/>
      <c r="L114" s="326"/>
      <c r="M114" s="279">
        <v>1924</v>
      </c>
      <c r="N114" s="75" t="s">
        <v>34</v>
      </c>
      <c r="O114" s="25"/>
      <c r="P114" s="154">
        <v>41</v>
      </c>
      <c r="Q114" s="241">
        <f t="shared" si="2"/>
        <v>1846.9218657790573</v>
      </c>
      <c r="R114" s="25"/>
    </row>
    <row r="115" spans="1:18" ht="15.75">
      <c r="A115" s="48">
        <v>2013</v>
      </c>
      <c r="B115" s="48" t="s">
        <v>129</v>
      </c>
      <c r="C115" s="592"/>
      <c r="D115" s="592"/>
      <c r="E115" s="592"/>
      <c r="F115" s="75">
        <v>1</v>
      </c>
      <c r="G115" s="75"/>
      <c r="H115" s="75">
        <v>1</v>
      </c>
      <c r="I115" s="75">
        <v>1</v>
      </c>
      <c r="J115" s="327"/>
      <c r="K115" s="325"/>
      <c r="L115" s="326"/>
      <c r="M115" s="279">
        <v>1925</v>
      </c>
      <c r="N115" s="75" t="s">
        <v>34</v>
      </c>
      <c r="O115" s="25"/>
      <c r="P115" s="154">
        <v>215</v>
      </c>
      <c r="Q115" s="241">
        <f t="shared" si="2"/>
        <v>9685.078076646276</v>
      </c>
      <c r="R115" s="25"/>
    </row>
    <row r="116" spans="1:18" ht="15.75">
      <c r="A116" s="48">
        <v>2013</v>
      </c>
      <c r="B116" s="48" t="s">
        <v>129</v>
      </c>
      <c r="C116" s="592"/>
      <c r="D116" s="592"/>
      <c r="E116" s="592"/>
      <c r="F116" s="75">
        <v>1</v>
      </c>
      <c r="G116" s="75"/>
      <c r="H116" s="75">
        <v>1</v>
      </c>
      <c r="I116" s="75">
        <v>1</v>
      </c>
      <c r="J116" s="327"/>
      <c r="K116" s="325"/>
      <c r="L116" s="326"/>
      <c r="M116" s="279">
        <v>1919</v>
      </c>
      <c r="N116" s="75" t="s">
        <v>34</v>
      </c>
      <c r="O116" s="25"/>
      <c r="P116" s="154">
        <v>225</v>
      </c>
      <c r="Q116" s="241">
        <f t="shared" si="2"/>
        <v>10135.546824397265</v>
      </c>
      <c r="R116" s="25"/>
    </row>
    <row r="117" spans="1:18" ht="15.75">
      <c r="A117" s="48">
        <v>2013</v>
      </c>
      <c r="B117" s="48" t="s">
        <v>129</v>
      </c>
      <c r="C117" s="592"/>
      <c r="D117" s="592"/>
      <c r="E117" s="592"/>
      <c r="F117" s="75">
        <v>1</v>
      </c>
      <c r="G117" s="75"/>
      <c r="H117" s="75">
        <v>1</v>
      </c>
      <c r="I117" s="75">
        <v>1</v>
      </c>
      <c r="J117" s="327"/>
      <c r="K117" s="25"/>
      <c r="L117" s="25"/>
      <c r="M117" s="279">
        <v>1919</v>
      </c>
      <c r="N117" s="75" t="s">
        <v>34</v>
      </c>
      <c r="O117" s="25"/>
      <c r="P117" s="154">
        <v>54</v>
      </c>
      <c r="Q117" s="241">
        <f t="shared" si="2"/>
        <v>2432.5312378553435</v>
      </c>
      <c r="R117" s="25"/>
    </row>
    <row r="118" spans="1:18" ht="15.75">
      <c r="A118" s="48">
        <v>2013</v>
      </c>
      <c r="B118" s="48" t="s">
        <v>129</v>
      </c>
      <c r="C118" s="592"/>
      <c r="D118" s="592"/>
      <c r="E118" s="592"/>
      <c r="F118" s="75">
        <v>1</v>
      </c>
      <c r="G118" s="75"/>
      <c r="H118" s="75">
        <v>1</v>
      </c>
      <c r="I118" s="75">
        <v>1</v>
      </c>
      <c r="J118" s="327"/>
      <c r="K118" s="325"/>
      <c r="L118" s="326"/>
      <c r="M118" s="279">
        <v>1924</v>
      </c>
      <c r="N118" s="75" t="s">
        <v>34</v>
      </c>
      <c r="O118" s="25"/>
      <c r="P118" s="154">
        <v>82</v>
      </c>
      <c r="Q118" s="241">
        <f t="shared" si="2"/>
        <v>3693.8437315581145</v>
      </c>
      <c r="R118" s="25"/>
    </row>
    <row r="119" spans="1:18" ht="15.75">
      <c r="A119" s="48">
        <v>2013</v>
      </c>
      <c r="B119" s="48" t="s">
        <v>129</v>
      </c>
      <c r="C119" s="592"/>
      <c r="D119" s="592"/>
      <c r="E119" s="592"/>
      <c r="F119" s="75">
        <v>1</v>
      </c>
      <c r="G119" s="75"/>
      <c r="H119" s="75">
        <v>1</v>
      </c>
      <c r="I119" s="75">
        <v>1</v>
      </c>
      <c r="J119" s="327"/>
      <c r="K119" s="325"/>
      <c r="L119" s="326"/>
      <c r="M119" s="279">
        <v>1930</v>
      </c>
      <c r="N119" s="75" t="s">
        <v>34</v>
      </c>
      <c r="O119" s="25"/>
      <c r="P119" s="154">
        <v>165</v>
      </c>
      <c r="Q119" s="241">
        <f t="shared" si="2"/>
        <v>7432.734337891327</v>
      </c>
      <c r="R119" s="25"/>
    </row>
    <row r="120" spans="1:18" ht="15.75">
      <c r="A120" s="48">
        <v>2013</v>
      </c>
      <c r="B120" s="48" t="s">
        <v>129</v>
      </c>
      <c r="C120" s="592"/>
      <c r="D120" s="592"/>
      <c r="E120" s="592"/>
      <c r="F120" s="75">
        <v>1</v>
      </c>
      <c r="G120" s="75"/>
      <c r="H120" s="75">
        <v>1</v>
      </c>
      <c r="I120" s="75">
        <v>1</v>
      </c>
      <c r="J120" s="327"/>
      <c r="K120" s="325"/>
      <c r="L120" s="326"/>
      <c r="M120" s="279">
        <v>1941</v>
      </c>
      <c r="N120" s="75" t="s">
        <v>34</v>
      </c>
      <c r="O120" s="25"/>
      <c r="P120" s="154">
        <v>236</v>
      </c>
      <c r="Q120" s="241">
        <f t="shared" si="2"/>
        <v>10631.062446923353</v>
      </c>
      <c r="R120" s="25"/>
    </row>
    <row r="121" spans="1:18" ht="15.75">
      <c r="A121" s="48">
        <v>2013</v>
      </c>
      <c r="B121" s="48" t="s">
        <v>129</v>
      </c>
      <c r="C121" s="592"/>
      <c r="D121" s="592"/>
      <c r="E121" s="592"/>
      <c r="F121" s="75">
        <v>1</v>
      </c>
      <c r="G121" s="75"/>
      <c r="H121" s="75">
        <v>1</v>
      </c>
      <c r="I121" s="75">
        <v>1</v>
      </c>
      <c r="J121" s="327"/>
      <c r="K121" s="325"/>
      <c r="L121" s="326"/>
      <c r="M121" s="279">
        <v>1924</v>
      </c>
      <c r="N121" s="75" t="s">
        <v>34</v>
      </c>
      <c r="O121" s="25"/>
      <c r="P121" s="154">
        <v>55</v>
      </c>
      <c r="Q121" s="241">
        <f t="shared" si="2"/>
        <v>2477.578112630443</v>
      </c>
      <c r="R121" s="25"/>
    </row>
    <row r="122" spans="1:18" ht="15.75">
      <c r="A122" s="48">
        <v>2013</v>
      </c>
      <c r="B122" s="48" t="s">
        <v>129</v>
      </c>
      <c r="C122" s="592"/>
      <c r="D122" s="592"/>
      <c r="E122" s="592"/>
      <c r="F122" s="75">
        <v>1</v>
      </c>
      <c r="G122" s="75"/>
      <c r="H122" s="75">
        <v>1</v>
      </c>
      <c r="I122" s="75">
        <v>1</v>
      </c>
      <c r="J122" s="327"/>
      <c r="K122" s="325"/>
      <c r="L122" s="326"/>
      <c r="M122" s="279">
        <v>1931</v>
      </c>
      <c r="N122" s="75" t="s">
        <v>34</v>
      </c>
      <c r="O122" s="25"/>
      <c r="P122" s="154">
        <v>30</v>
      </c>
      <c r="Q122" s="241">
        <f t="shared" si="2"/>
        <v>1351.4062432529686</v>
      </c>
      <c r="R122" s="25"/>
    </row>
    <row r="123" spans="1:18" ht="15.75">
      <c r="A123" s="48">
        <v>2013</v>
      </c>
      <c r="B123" s="48" t="s">
        <v>129</v>
      </c>
      <c r="C123" s="592"/>
      <c r="D123" s="592"/>
      <c r="E123" s="592"/>
      <c r="F123" s="75">
        <v>1</v>
      </c>
      <c r="G123" s="75"/>
      <c r="H123" s="75">
        <v>1</v>
      </c>
      <c r="I123" s="75">
        <v>1</v>
      </c>
      <c r="J123" s="327"/>
      <c r="K123" s="25"/>
      <c r="L123" s="25"/>
      <c r="M123" s="279">
        <v>1925</v>
      </c>
      <c r="N123" s="75" t="s">
        <v>34</v>
      </c>
      <c r="O123" s="25"/>
      <c r="P123" s="154">
        <v>199</v>
      </c>
      <c r="Q123" s="241">
        <f t="shared" si="2"/>
        <v>8964.328080244692</v>
      </c>
      <c r="R123" s="25"/>
    </row>
    <row r="124" spans="1:18" ht="15.75">
      <c r="A124" s="48">
        <v>2013</v>
      </c>
      <c r="B124" s="48" t="s">
        <v>129</v>
      </c>
      <c r="C124" s="592"/>
      <c r="D124" s="592"/>
      <c r="E124" s="592"/>
      <c r="F124" s="75">
        <v>1</v>
      </c>
      <c r="G124" s="75"/>
      <c r="H124" s="75">
        <v>1</v>
      </c>
      <c r="I124" s="75">
        <v>1</v>
      </c>
      <c r="J124" s="327"/>
      <c r="K124" s="25"/>
      <c r="L124" s="25"/>
      <c r="M124" s="279">
        <v>1922</v>
      </c>
      <c r="N124" s="75" t="s">
        <v>34</v>
      </c>
      <c r="O124" s="25"/>
      <c r="P124" s="154">
        <v>244</v>
      </c>
      <c r="Q124" s="241">
        <f t="shared" si="2"/>
        <v>10991.437445124146</v>
      </c>
      <c r="R124" s="25"/>
    </row>
    <row r="125" spans="1:18" ht="15.75">
      <c r="A125" s="48">
        <v>2013</v>
      </c>
      <c r="B125" s="48" t="s">
        <v>129</v>
      </c>
      <c r="C125" s="592"/>
      <c r="D125" s="592"/>
      <c r="E125" s="592"/>
      <c r="F125" s="75">
        <v>1</v>
      </c>
      <c r="G125" s="75"/>
      <c r="H125" s="75">
        <v>1</v>
      </c>
      <c r="I125" s="75">
        <v>1</v>
      </c>
      <c r="J125" s="327"/>
      <c r="K125" s="325"/>
      <c r="L125" s="326"/>
      <c r="M125" s="279">
        <v>1924</v>
      </c>
      <c r="N125" s="75" t="s">
        <v>34</v>
      </c>
      <c r="O125" s="25"/>
      <c r="P125" s="154">
        <v>189</v>
      </c>
      <c r="Q125" s="241">
        <f t="shared" si="2"/>
        <v>8513.859332493703</v>
      </c>
      <c r="R125" s="25"/>
    </row>
    <row r="126" spans="1:18" ht="15.75">
      <c r="A126" s="48">
        <v>2013</v>
      </c>
      <c r="B126" s="48" t="s">
        <v>129</v>
      </c>
      <c r="C126" s="592"/>
      <c r="D126" s="592"/>
      <c r="E126" s="592"/>
      <c r="F126" s="75">
        <v>1</v>
      </c>
      <c r="G126" s="75">
        <v>1</v>
      </c>
      <c r="H126" s="75"/>
      <c r="I126" s="75">
        <v>1</v>
      </c>
      <c r="J126" s="327"/>
      <c r="K126" s="325"/>
      <c r="L126" s="326"/>
      <c r="M126" s="279">
        <v>1950</v>
      </c>
      <c r="N126" s="75" t="s">
        <v>34</v>
      </c>
      <c r="O126" s="25"/>
      <c r="P126" s="154">
        <v>157</v>
      </c>
      <c r="Q126" s="241">
        <f t="shared" si="2"/>
        <v>7072.359339690536</v>
      </c>
      <c r="R126" s="25"/>
    </row>
    <row r="127" spans="1:18" ht="15.75">
      <c r="A127" s="48">
        <v>2013</v>
      </c>
      <c r="B127" s="48" t="s">
        <v>129</v>
      </c>
      <c r="C127" s="592"/>
      <c r="D127" s="592"/>
      <c r="E127" s="592"/>
      <c r="F127" s="75">
        <v>1</v>
      </c>
      <c r="G127" s="75"/>
      <c r="H127" s="75">
        <v>1</v>
      </c>
      <c r="I127" s="75">
        <v>1</v>
      </c>
      <c r="J127" s="327"/>
      <c r="K127" s="325"/>
      <c r="L127" s="326"/>
      <c r="M127" s="279">
        <v>1918</v>
      </c>
      <c r="N127" s="75" t="s">
        <v>34</v>
      </c>
      <c r="O127" s="25"/>
      <c r="P127" s="154">
        <v>214</v>
      </c>
      <c r="Q127" s="241">
        <f t="shared" si="2"/>
        <v>9640.031201871177</v>
      </c>
      <c r="R127" s="25"/>
    </row>
    <row r="128" spans="1:18" ht="15.75">
      <c r="A128" s="48">
        <v>2013</v>
      </c>
      <c r="B128" s="48" t="s">
        <v>129</v>
      </c>
      <c r="C128" s="592"/>
      <c r="D128" s="592"/>
      <c r="E128" s="592"/>
      <c r="F128" s="75">
        <v>1</v>
      </c>
      <c r="G128" s="75"/>
      <c r="H128" s="75">
        <v>1</v>
      </c>
      <c r="I128" s="75">
        <v>1</v>
      </c>
      <c r="J128" s="327"/>
      <c r="K128" s="325"/>
      <c r="L128" s="326"/>
      <c r="M128" s="279">
        <v>1936</v>
      </c>
      <c r="N128" s="75" t="s">
        <v>34</v>
      </c>
      <c r="O128" s="25"/>
      <c r="P128" s="154">
        <v>0</v>
      </c>
      <c r="Q128" s="241">
        <f t="shared" si="2"/>
        <v>0</v>
      </c>
      <c r="R128" s="25"/>
    </row>
    <row r="129" spans="1:18" ht="15.75">
      <c r="A129" s="48">
        <v>2013</v>
      </c>
      <c r="B129" s="48" t="s">
        <v>129</v>
      </c>
      <c r="C129" s="592"/>
      <c r="D129" s="592"/>
      <c r="E129" s="592"/>
      <c r="F129" s="75">
        <v>1</v>
      </c>
      <c r="G129" s="75"/>
      <c r="H129" s="75">
        <v>1</v>
      </c>
      <c r="I129" s="75">
        <v>1</v>
      </c>
      <c r="J129" s="327"/>
      <c r="K129" s="325"/>
      <c r="L129" s="326"/>
      <c r="M129" s="279">
        <v>1929</v>
      </c>
      <c r="N129" s="75" t="s">
        <v>34</v>
      </c>
      <c r="O129" s="25"/>
      <c r="P129" s="154">
        <v>0</v>
      </c>
      <c r="Q129" s="241">
        <f t="shared" si="2"/>
        <v>0</v>
      </c>
      <c r="R129" s="25"/>
    </row>
    <row r="130" spans="1:18" ht="15.75">
      <c r="A130" s="48">
        <v>2013</v>
      </c>
      <c r="B130" s="48" t="s">
        <v>129</v>
      </c>
      <c r="C130" s="592"/>
      <c r="D130" s="592"/>
      <c r="E130" s="592"/>
      <c r="F130" s="75">
        <v>1</v>
      </c>
      <c r="G130" s="75">
        <v>1</v>
      </c>
      <c r="H130" s="75"/>
      <c r="I130" s="75">
        <v>1</v>
      </c>
      <c r="J130" s="327"/>
      <c r="K130" s="325"/>
      <c r="L130" s="326"/>
      <c r="M130" s="279">
        <v>1931</v>
      </c>
      <c r="N130" s="75" t="s">
        <v>34</v>
      </c>
      <c r="O130" s="25"/>
      <c r="P130" s="154">
        <v>81</v>
      </c>
      <c r="Q130" s="241">
        <f t="shared" si="2"/>
        <v>3648.7968567830153</v>
      </c>
      <c r="R130" s="25"/>
    </row>
    <row r="131" spans="1:18" ht="15.75">
      <c r="A131" s="48">
        <v>2013</v>
      </c>
      <c r="B131" s="48" t="s">
        <v>129</v>
      </c>
      <c r="C131" s="592"/>
      <c r="D131" s="592"/>
      <c r="E131" s="592"/>
      <c r="F131" s="75">
        <v>1</v>
      </c>
      <c r="G131" s="75"/>
      <c r="H131" s="75">
        <v>1</v>
      </c>
      <c r="I131" s="75">
        <v>1</v>
      </c>
      <c r="J131" s="327"/>
      <c r="K131" s="325"/>
      <c r="L131" s="326"/>
      <c r="M131" s="279">
        <v>1930</v>
      </c>
      <c r="N131" s="75" t="s">
        <v>34</v>
      </c>
      <c r="O131" s="25"/>
      <c r="P131" s="154">
        <v>124</v>
      </c>
      <c r="Q131" s="241">
        <f t="shared" si="2"/>
        <v>5585.81247211227</v>
      </c>
      <c r="R131" s="25"/>
    </row>
    <row r="132" spans="1:18" ht="15.75">
      <c r="A132" s="48">
        <v>2013</v>
      </c>
      <c r="B132" s="48" t="s">
        <v>129</v>
      </c>
      <c r="C132" s="592"/>
      <c r="D132" s="592"/>
      <c r="E132" s="592"/>
      <c r="F132" s="75">
        <v>1</v>
      </c>
      <c r="G132" s="75">
        <v>1</v>
      </c>
      <c r="H132" s="75"/>
      <c r="I132" s="75">
        <v>1</v>
      </c>
      <c r="J132" s="327"/>
      <c r="K132" s="325"/>
      <c r="L132" s="326"/>
      <c r="M132" s="279">
        <v>1938</v>
      </c>
      <c r="N132" s="75" t="s">
        <v>34</v>
      </c>
      <c r="O132" s="25"/>
      <c r="P132" s="154">
        <v>93</v>
      </c>
      <c r="Q132" s="241">
        <f t="shared" si="2"/>
        <v>4189.359354084203</v>
      </c>
      <c r="R132" s="25"/>
    </row>
    <row r="133" spans="1:18" ht="15.75">
      <c r="A133" s="48">
        <v>2013</v>
      </c>
      <c r="B133" s="48" t="s">
        <v>129</v>
      </c>
      <c r="C133" s="592"/>
      <c r="D133" s="592"/>
      <c r="E133" s="592"/>
      <c r="F133" s="75">
        <v>1</v>
      </c>
      <c r="G133" s="75"/>
      <c r="H133" s="75">
        <v>1</v>
      </c>
      <c r="I133" s="75">
        <v>1</v>
      </c>
      <c r="J133" s="327"/>
      <c r="K133" s="325"/>
      <c r="L133" s="326"/>
      <c r="M133" s="279">
        <v>1935</v>
      </c>
      <c r="N133" s="75" t="s">
        <v>34</v>
      </c>
      <c r="O133" s="25"/>
      <c r="P133" s="154">
        <v>235</v>
      </c>
      <c r="Q133" s="241">
        <f t="shared" si="2"/>
        <v>10586.015572148255</v>
      </c>
      <c r="R133" s="25"/>
    </row>
    <row r="134" spans="1:18" ht="15.75">
      <c r="A134" s="48">
        <v>2013</v>
      </c>
      <c r="B134" s="48" t="s">
        <v>129</v>
      </c>
      <c r="C134" s="592"/>
      <c r="D134" s="592"/>
      <c r="E134" s="592"/>
      <c r="F134" s="75">
        <v>1</v>
      </c>
      <c r="G134" s="75">
        <v>1</v>
      </c>
      <c r="H134" s="75"/>
      <c r="I134" s="75">
        <v>1</v>
      </c>
      <c r="J134" s="327"/>
      <c r="K134" s="325"/>
      <c r="L134" s="326"/>
      <c r="M134" s="279">
        <v>1938</v>
      </c>
      <c r="N134" s="75" t="s">
        <v>34</v>
      </c>
      <c r="O134" s="25"/>
      <c r="P134" s="154">
        <v>95</v>
      </c>
      <c r="Q134" s="241">
        <f t="shared" si="2"/>
        <v>4279.453103634401</v>
      </c>
      <c r="R134" s="25"/>
    </row>
    <row r="135" spans="1:18" ht="15.75">
      <c r="A135" s="48">
        <v>2013</v>
      </c>
      <c r="B135" s="48" t="s">
        <v>129</v>
      </c>
      <c r="C135" s="592"/>
      <c r="D135" s="592"/>
      <c r="E135" s="592"/>
      <c r="F135" s="75">
        <v>1</v>
      </c>
      <c r="G135" s="75"/>
      <c r="H135" s="75">
        <v>1</v>
      </c>
      <c r="I135" s="75">
        <v>1</v>
      </c>
      <c r="J135" s="327"/>
      <c r="K135" s="325"/>
      <c r="L135" s="326"/>
      <c r="M135" s="279">
        <v>1927</v>
      </c>
      <c r="N135" s="75" t="s">
        <v>34</v>
      </c>
      <c r="O135" s="25"/>
      <c r="P135" s="154">
        <v>238</v>
      </c>
      <c r="Q135" s="241">
        <f t="shared" si="2"/>
        <v>10721.156196473552</v>
      </c>
      <c r="R135" s="25"/>
    </row>
    <row r="136" spans="1:18" ht="15.75">
      <c r="A136" s="48">
        <v>2013</v>
      </c>
      <c r="B136" s="48" t="s">
        <v>129</v>
      </c>
      <c r="C136" s="592"/>
      <c r="D136" s="592"/>
      <c r="E136" s="592"/>
      <c r="F136" s="75">
        <v>1</v>
      </c>
      <c r="G136" s="75">
        <v>1</v>
      </c>
      <c r="H136" s="75"/>
      <c r="I136" s="75">
        <v>1</v>
      </c>
      <c r="J136" s="327"/>
      <c r="K136" s="325"/>
      <c r="L136" s="326"/>
      <c r="M136" s="279">
        <v>1927</v>
      </c>
      <c r="N136" s="75" t="s">
        <v>34</v>
      </c>
      <c r="O136" s="25"/>
      <c r="P136" s="154">
        <v>94</v>
      </c>
      <c r="Q136" s="241">
        <f t="shared" si="2"/>
        <v>4234.406228859302</v>
      </c>
      <c r="R136" s="25"/>
    </row>
    <row r="137" spans="1:18" ht="15.75">
      <c r="A137" s="48">
        <v>2013</v>
      </c>
      <c r="B137" s="48" t="s">
        <v>129</v>
      </c>
      <c r="C137" s="592"/>
      <c r="D137" s="592"/>
      <c r="E137" s="592"/>
      <c r="F137" s="75">
        <v>1</v>
      </c>
      <c r="G137" s="75"/>
      <c r="H137" s="75">
        <v>1</v>
      </c>
      <c r="I137" s="75">
        <v>1</v>
      </c>
      <c r="J137" s="327"/>
      <c r="K137" s="325"/>
      <c r="L137" s="326"/>
      <c r="M137" s="279">
        <v>1940</v>
      </c>
      <c r="N137" s="75" t="s">
        <v>34</v>
      </c>
      <c r="O137" s="25"/>
      <c r="P137" s="154">
        <v>27</v>
      </c>
      <c r="Q137" s="241">
        <f t="shared" si="2"/>
        <v>1216.2656189276718</v>
      </c>
      <c r="R137" s="25"/>
    </row>
    <row r="138" spans="1:18" ht="15.75">
      <c r="A138" s="48">
        <v>2013</v>
      </c>
      <c r="B138" s="48" t="s">
        <v>129</v>
      </c>
      <c r="C138" s="592"/>
      <c r="D138" s="592"/>
      <c r="E138" s="592"/>
      <c r="F138" s="75">
        <v>1</v>
      </c>
      <c r="G138" s="75"/>
      <c r="H138" s="75">
        <v>1</v>
      </c>
      <c r="I138" s="75">
        <v>1</v>
      </c>
      <c r="J138" s="327"/>
      <c r="K138" s="325"/>
      <c r="L138" s="326"/>
      <c r="M138" s="279">
        <v>1932</v>
      </c>
      <c r="N138" s="75" t="s">
        <v>34</v>
      </c>
      <c r="O138" s="25"/>
      <c r="P138" s="154">
        <v>227</v>
      </c>
      <c r="Q138" s="241">
        <f t="shared" si="2"/>
        <v>10225.640573947463</v>
      </c>
      <c r="R138" s="25"/>
    </row>
    <row r="139" spans="1:18" ht="15.75">
      <c r="A139" s="48">
        <v>2013</v>
      </c>
      <c r="B139" s="48" t="s">
        <v>129</v>
      </c>
      <c r="C139" s="592"/>
      <c r="D139" s="592"/>
      <c r="E139" s="592"/>
      <c r="F139" s="75">
        <v>1</v>
      </c>
      <c r="G139" s="75">
        <v>1</v>
      </c>
      <c r="H139" s="75"/>
      <c r="I139" s="75">
        <v>1</v>
      </c>
      <c r="J139" s="327"/>
      <c r="K139" s="325"/>
      <c r="L139" s="326"/>
      <c r="M139" s="279">
        <v>1930</v>
      </c>
      <c r="N139" s="75" t="s">
        <v>34</v>
      </c>
      <c r="O139" s="25"/>
      <c r="P139" s="154">
        <v>233</v>
      </c>
      <c r="Q139" s="241">
        <f t="shared" si="2"/>
        <v>10495.921822598057</v>
      </c>
      <c r="R139" s="25"/>
    </row>
    <row r="140" spans="1:18" ht="15.75">
      <c r="A140" s="48">
        <v>2013</v>
      </c>
      <c r="B140" s="48" t="s">
        <v>129</v>
      </c>
      <c r="C140" s="592"/>
      <c r="D140" s="592"/>
      <c r="E140" s="592"/>
      <c r="F140" s="75">
        <v>1</v>
      </c>
      <c r="G140" s="75">
        <v>1</v>
      </c>
      <c r="H140" s="75"/>
      <c r="I140" s="75">
        <v>1</v>
      </c>
      <c r="J140" s="327"/>
      <c r="K140" s="325"/>
      <c r="L140" s="326"/>
      <c r="M140" s="279">
        <v>1936</v>
      </c>
      <c r="N140" s="75" t="s">
        <v>34</v>
      </c>
      <c r="O140" s="25"/>
      <c r="P140" s="154">
        <v>233</v>
      </c>
      <c r="Q140" s="241">
        <f t="shared" si="2"/>
        <v>10495.921822598057</v>
      </c>
      <c r="R140" s="25"/>
    </row>
    <row r="141" spans="1:18" s="66" customFormat="1" ht="15" customHeight="1">
      <c r="A141" s="608" t="s">
        <v>161</v>
      </c>
      <c r="B141" s="608"/>
      <c r="C141" s="40" t="s">
        <v>154</v>
      </c>
      <c r="D141" s="40"/>
      <c r="E141" s="40"/>
      <c r="F141" s="72">
        <f>SUM(F100:F140)</f>
        <v>41</v>
      </c>
      <c r="G141" s="72">
        <f>SUM(G100:G140)</f>
        <v>10</v>
      </c>
      <c r="H141" s="72">
        <f>SUM(H100:H140)</f>
        <v>31</v>
      </c>
      <c r="I141" s="72">
        <f>SUM(I100:I140)</f>
        <v>41</v>
      </c>
      <c r="J141" s="328">
        <f>SUM(J100:J140)</f>
        <v>0</v>
      </c>
      <c r="K141" s="285" t="s">
        <v>154</v>
      </c>
      <c r="L141" s="285" t="s">
        <v>154</v>
      </c>
      <c r="M141" s="285" t="s">
        <v>154</v>
      </c>
      <c r="N141" s="72" t="s">
        <v>154</v>
      </c>
      <c r="O141" s="72" t="s">
        <v>154</v>
      </c>
      <c r="P141" s="148">
        <f>SUM(P100:P140)</f>
        <v>5143</v>
      </c>
      <c r="Q141" s="228">
        <f>SUM(Q100:Q140)</f>
        <v>231676.07696833395</v>
      </c>
      <c r="R141" s="72" t="s">
        <v>154</v>
      </c>
    </row>
    <row r="142" spans="1:18" ht="15.75">
      <c r="A142" s="608" t="s">
        <v>107</v>
      </c>
      <c r="B142" s="608"/>
      <c r="C142" s="176" t="s">
        <v>154</v>
      </c>
      <c r="D142" s="176"/>
      <c r="E142" s="84"/>
      <c r="F142" s="72">
        <f>SUM(F6+F141+F178+F221)</f>
        <v>45</v>
      </c>
      <c r="G142" s="72">
        <f>SUM(G6+G141+G178+G221)</f>
        <v>11</v>
      </c>
      <c r="H142" s="72">
        <f>SUM(H6+H141+H178+H221)</f>
        <v>34</v>
      </c>
      <c r="I142" s="72">
        <f>SUM(I6+I141+I178+I221)</f>
        <v>45</v>
      </c>
      <c r="J142" s="72">
        <f>SUM(J6+J141+J178+J221)</f>
        <v>0</v>
      </c>
      <c r="K142" s="170"/>
      <c r="L142" s="170"/>
      <c r="M142" s="40"/>
      <c r="N142" s="40"/>
      <c r="O142" s="170"/>
      <c r="P142" s="148">
        <f>P6+P97+P141+P178</f>
        <v>5558</v>
      </c>
      <c r="Q142" s="228">
        <v>250370.53</v>
      </c>
      <c r="R142" s="178"/>
    </row>
    <row r="143" spans="1:18" s="43" customFormat="1" ht="15.75">
      <c r="A143" s="650" t="s">
        <v>147</v>
      </c>
      <c r="B143" s="650"/>
      <c r="C143" s="20" t="s">
        <v>154</v>
      </c>
      <c r="D143" s="20"/>
      <c r="E143" s="20"/>
      <c r="F143" s="20"/>
      <c r="G143" s="20"/>
      <c r="H143" s="20"/>
      <c r="I143" s="20"/>
      <c r="J143" s="20"/>
      <c r="K143" s="20"/>
      <c r="L143" s="20"/>
      <c r="M143" s="20"/>
      <c r="N143" s="20"/>
      <c r="O143" s="20"/>
      <c r="P143" s="149"/>
      <c r="Q143" s="229"/>
      <c r="R143" s="20"/>
    </row>
    <row r="144" spans="1:18" ht="30" customHeight="1">
      <c r="A144" s="24" t="s">
        <v>124</v>
      </c>
      <c r="B144" s="24" t="s">
        <v>125</v>
      </c>
      <c r="C144" s="24" t="s">
        <v>138</v>
      </c>
      <c r="D144" s="24" t="s">
        <v>44</v>
      </c>
      <c r="E144" s="24" t="s">
        <v>45</v>
      </c>
      <c r="F144" s="23" t="s">
        <v>62</v>
      </c>
      <c r="G144" s="24" t="s">
        <v>156</v>
      </c>
      <c r="H144" s="24" t="s">
        <v>157</v>
      </c>
      <c r="I144" s="24" t="s">
        <v>69</v>
      </c>
      <c r="J144" s="24" t="s">
        <v>63</v>
      </c>
      <c r="K144" s="24" t="s">
        <v>216</v>
      </c>
      <c r="L144" s="24" t="s">
        <v>18</v>
      </c>
      <c r="M144" s="24" t="s">
        <v>61</v>
      </c>
      <c r="N144" s="24" t="s">
        <v>10</v>
      </c>
      <c r="O144" s="146" t="s">
        <v>122</v>
      </c>
      <c r="P144" s="146" t="s">
        <v>123</v>
      </c>
      <c r="Q144" s="140" t="s">
        <v>11</v>
      </c>
      <c r="R144" s="140" t="s">
        <v>27</v>
      </c>
    </row>
    <row r="145" spans="1:19" ht="15.75">
      <c r="A145" s="48">
        <v>2013</v>
      </c>
      <c r="B145" s="75" t="s">
        <v>130</v>
      </c>
      <c r="C145" s="592"/>
      <c r="D145" s="592"/>
      <c r="E145" s="592"/>
      <c r="F145" s="75">
        <v>1</v>
      </c>
      <c r="G145" s="75"/>
      <c r="H145" s="75">
        <v>1</v>
      </c>
      <c r="I145" s="75">
        <v>1</v>
      </c>
      <c r="J145" s="30"/>
      <c r="K145" s="25"/>
      <c r="L145" s="25"/>
      <c r="M145" s="69">
        <v>1934</v>
      </c>
      <c r="N145" s="48" t="s">
        <v>30</v>
      </c>
      <c r="O145" s="25"/>
      <c r="P145" s="147">
        <v>120</v>
      </c>
      <c r="Q145" s="234">
        <f>19239.56/3240*P145</f>
        <v>712.5762962962964</v>
      </c>
      <c r="R145" s="25"/>
      <c r="S145" s="61"/>
    </row>
    <row r="146" spans="1:18" s="87" customFormat="1" ht="15" customHeight="1">
      <c r="A146" s="48">
        <v>2013</v>
      </c>
      <c r="B146" s="75" t="s">
        <v>130</v>
      </c>
      <c r="C146" s="592"/>
      <c r="D146" s="592"/>
      <c r="E146" s="592"/>
      <c r="F146" s="75">
        <v>1</v>
      </c>
      <c r="G146" s="75"/>
      <c r="H146" s="75">
        <v>1</v>
      </c>
      <c r="I146" s="75">
        <v>1</v>
      </c>
      <c r="J146" s="31"/>
      <c r="K146" s="175"/>
      <c r="L146" s="175"/>
      <c r="M146" s="69">
        <v>1937</v>
      </c>
      <c r="N146" s="48" t="s">
        <v>30</v>
      </c>
      <c r="O146" s="175"/>
      <c r="P146" s="147">
        <v>120</v>
      </c>
      <c r="Q146" s="234">
        <f aca="true" t="shared" si="3" ref="Q146:Q171">19239.56/3240*P146</f>
        <v>712.5762962962964</v>
      </c>
      <c r="R146" s="175"/>
    </row>
    <row r="147" spans="1:18" s="87" customFormat="1" ht="15" customHeight="1">
      <c r="A147" s="48">
        <v>2013</v>
      </c>
      <c r="B147" s="75" t="s">
        <v>130</v>
      </c>
      <c r="C147" s="592"/>
      <c r="D147" s="592"/>
      <c r="E147" s="592"/>
      <c r="F147" s="75">
        <v>1</v>
      </c>
      <c r="G147" s="75"/>
      <c r="H147" s="75">
        <v>1</v>
      </c>
      <c r="I147" s="75">
        <v>1</v>
      </c>
      <c r="J147" s="31"/>
      <c r="K147" s="175"/>
      <c r="L147" s="175"/>
      <c r="M147" s="69">
        <v>1941</v>
      </c>
      <c r="N147" s="48" t="s">
        <v>30</v>
      </c>
      <c r="O147" s="175"/>
      <c r="P147" s="147">
        <v>120</v>
      </c>
      <c r="Q147" s="234">
        <f t="shared" si="3"/>
        <v>712.5762962962964</v>
      </c>
      <c r="R147" s="175"/>
    </row>
    <row r="148" spans="1:18" ht="15.75">
      <c r="A148" s="48">
        <v>2013</v>
      </c>
      <c r="B148" s="75" t="s">
        <v>130</v>
      </c>
      <c r="C148" s="592"/>
      <c r="D148" s="592"/>
      <c r="E148" s="592"/>
      <c r="F148" s="75">
        <v>1</v>
      </c>
      <c r="G148" s="75">
        <v>1</v>
      </c>
      <c r="H148" s="75"/>
      <c r="I148" s="75">
        <v>1</v>
      </c>
      <c r="J148" s="30"/>
      <c r="K148" s="25"/>
      <c r="L148" s="25"/>
      <c r="M148" s="69">
        <v>1931</v>
      </c>
      <c r="N148" s="48" t="s">
        <v>30</v>
      </c>
      <c r="O148" s="25"/>
      <c r="P148" s="147">
        <v>120</v>
      </c>
      <c r="Q148" s="234">
        <f t="shared" si="3"/>
        <v>712.5762962962964</v>
      </c>
      <c r="R148" s="25"/>
    </row>
    <row r="149" spans="1:18" s="87" customFormat="1" ht="15" customHeight="1">
      <c r="A149" s="48">
        <v>2013</v>
      </c>
      <c r="B149" s="75" t="s">
        <v>130</v>
      </c>
      <c r="C149" s="592"/>
      <c r="D149" s="592"/>
      <c r="E149" s="592"/>
      <c r="F149" s="75">
        <v>1</v>
      </c>
      <c r="G149" s="75"/>
      <c r="H149" s="75">
        <v>1</v>
      </c>
      <c r="I149" s="75">
        <v>1</v>
      </c>
      <c r="J149" s="31"/>
      <c r="K149" s="175"/>
      <c r="L149" s="175"/>
      <c r="M149" s="69">
        <v>1934</v>
      </c>
      <c r="N149" s="48" t="s">
        <v>30</v>
      </c>
      <c r="O149" s="175"/>
      <c r="P149" s="147">
        <v>120</v>
      </c>
      <c r="Q149" s="234">
        <f t="shared" si="3"/>
        <v>712.5762962962964</v>
      </c>
      <c r="R149" s="175"/>
    </row>
    <row r="150" spans="1:18" ht="15" customHeight="1">
      <c r="A150" s="48">
        <v>2013</v>
      </c>
      <c r="B150" s="75" t="s">
        <v>130</v>
      </c>
      <c r="C150" s="592"/>
      <c r="D150" s="592"/>
      <c r="E150" s="592"/>
      <c r="F150" s="75">
        <v>1</v>
      </c>
      <c r="G150" s="75"/>
      <c r="H150" s="75">
        <v>1</v>
      </c>
      <c r="I150" s="75">
        <v>1</v>
      </c>
      <c r="J150" s="30"/>
      <c r="K150" s="25"/>
      <c r="L150" s="25"/>
      <c r="M150" s="69">
        <v>1934</v>
      </c>
      <c r="N150" s="48" t="s">
        <v>30</v>
      </c>
      <c r="O150" s="25"/>
      <c r="P150" s="147">
        <v>120</v>
      </c>
      <c r="Q150" s="234">
        <f t="shared" si="3"/>
        <v>712.5762962962964</v>
      </c>
      <c r="R150" s="25"/>
    </row>
    <row r="151" spans="1:18" ht="15" customHeight="1">
      <c r="A151" s="48">
        <v>2013</v>
      </c>
      <c r="B151" s="75" t="s">
        <v>130</v>
      </c>
      <c r="C151" s="592"/>
      <c r="D151" s="592"/>
      <c r="E151" s="592"/>
      <c r="F151" s="75">
        <v>1</v>
      </c>
      <c r="G151" s="75"/>
      <c r="H151" s="75"/>
      <c r="I151" s="75">
        <v>1</v>
      </c>
      <c r="J151" s="30"/>
      <c r="K151" s="25"/>
      <c r="L151" s="25"/>
      <c r="M151" s="69">
        <v>1936</v>
      </c>
      <c r="N151" s="48" t="s">
        <v>30</v>
      </c>
      <c r="O151" s="25"/>
      <c r="P151" s="147">
        <v>120</v>
      </c>
      <c r="Q151" s="234">
        <f t="shared" si="3"/>
        <v>712.5762962962964</v>
      </c>
      <c r="R151" s="25"/>
    </row>
    <row r="152" spans="1:18" ht="15.75">
      <c r="A152" s="48">
        <v>2013</v>
      </c>
      <c r="B152" s="75" t="s">
        <v>130</v>
      </c>
      <c r="C152" s="592"/>
      <c r="D152" s="592"/>
      <c r="E152" s="592"/>
      <c r="F152" s="75">
        <v>1</v>
      </c>
      <c r="G152" s="75"/>
      <c r="H152" s="75">
        <v>1</v>
      </c>
      <c r="I152" s="75">
        <v>1</v>
      </c>
      <c r="J152" s="30"/>
      <c r="K152" s="25"/>
      <c r="L152" s="25"/>
      <c r="M152" s="69">
        <v>1934</v>
      </c>
      <c r="N152" s="48" t="s">
        <v>30</v>
      </c>
      <c r="O152" s="25"/>
      <c r="P152" s="147">
        <v>120</v>
      </c>
      <c r="Q152" s="234">
        <f t="shared" si="3"/>
        <v>712.5762962962964</v>
      </c>
      <c r="R152" s="25"/>
    </row>
    <row r="153" spans="1:18" ht="15.75">
      <c r="A153" s="48">
        <v>2013</v>
      </c>
      <c r="B153" s="75" t="s">
        <v>130</v>
      </c>
      <c r="C153" s="592"/>
      <c r="D153" s="592"/>
      <c r="E153" s="592"/>
      <c r="F153" s="75">
        <v>1</v>
      </c>
      <c r="G153" s="75">
        <v>1</v>
      </c>
      <c r="H153" s="75"/>
      <c r="I153" s="75">
        <v>1</v>
      </c>
      <c r="J153" s="30"/>
      <c r="K153" s="25"/>
      <c r="L153" s="25"/>
      <c r="M153" s="69">
        <v>1932</v>
      </c>
      <c r="N153" s="48" t="s">
        <v>30</v>
      </c>
      <c r="O153" s="25"/>
      <c r="P153" s="147">
        <v>120</v>
      </c>
      <c r="Q153" s="234">
        <f t="shared" si="3"/>
        <v>712.5762962962964</v>
      </c>
      <c r="R153" s="25"/>
    </row>
    <row r="154" spans="1:18" ht="15.75">
      <c r="A154" s="48">
        <v>2013</v>
      </c>
      <c r="B154" s="75" t="s">
        <v>130</v>
      </c>
      <c r="C154" s="592"/>
      <c r="D154" s="592"/>
      <c r="E154" s="592"/>
      <c r="F154" s="75">
        <v>1</v>
      </c>
      <c r="G154" s="75">
        <v>1</v>
      </c>
      <c r="H154" s="75"/>
      <c r="I154" s="75">
        <v>1</v>
      </c>
      <c r="J154" s="30"/>
      <c r="K154" s="25"/>
      <c r="L154" s="25"/>
      <c r="M154" s="69">
        <v>1944</v>
      </c>
      <c r="N154" s="48" t="s">
        <v>30</v>
      </c>
      <c r="O154" s="25"/>
      <c r="P154" s="147">
        <v>120</v>
      </c>
      <c r="Q154" s="234">
        <f t="shared" si="3"/>
        <v>712.5762962962964</v>
      </c>
      <c r="R154" s="25"/>
    </row>
    <row r="155" spans="1:18" ht="15.75">
      <c r="A155" s="48">
        <v>2013</v>
      </c>
      <c r="B155" s="75" t="s">
        <v>130</v>
      </c>
      <c r="C155" s="592"/>
      <c r="D155" s="592"/>
      <c r="E155" s="592"/>
      <c r="F155" s="75">
        <v>1</v>
      </c>
      <c r="G155" s="75"/>
      <c r="H155" s="75">
        <v>1</v>
      </c>
      <c r="I155" s="75">
        <v>1</v>
      </c>
      <c r="J155" s="30"/>
      <c r="K155" s="25"/>
      <c r="L155" s="25"/>
      <c r="M155" s="69">
        <v>1971</v>
      </c>
      <c r="N155" s="48" t="s">
        <v>30</v>
      </c>
      <c r="O155" s="25"/>
      <c r="P155" s="147">
        <v>120</v>
      </c>
      <c r="Q155" s="234">
        <f t="shared" si="3"/>
        <v>712.5762962962964</v>
      </c>
      <c r="R155" s="25"/>
    </row>
    <row r="156" spans="1:18" ht="15.75">
      <c r="A156" s="48">
        <v>2013</v>
      </c>
      <c r="B156" s="75" t="s">
        <v>130</v>
      </c>
      <c r="C156" s="592"/>
      <c r="D156" s="592"/>
      <c r="E156" s="592"/>
      <c r="F156" s="75">
        <v>1</v>
      </c>
      <c r="G156" s="75">
        <v>1</v>
      </c>
      <c r="H156" s="75"/>
      <c r="I156" s="75">
        <v>1</v>
      </c>
      <c r="J156" s="30"/>
      <c r="K156" s="25"/>
      <c r="L156" s="25"/>
      <c r="M156" s="69">
        <v>1936</v>
      </c>
      <c r="N156" s="48" t="s">
        <v>30</v>
      </c>
      <c r="O156" s="25"/>
      <c r="P156" s="147">
        <v>120</v>
      </c>
      <c r="Q156" s="234">
        <f t="shared" si="3"/>
        <v>712.5762962962964</v>
      </c>
      <c r="R156" s="25"/>
    </row>
    <row r="157" spans="1:18" ht="15.75">
      <c r="A157" s="48">
        <v>2013</v>
      </c>
      <c r="B157" s="75" t="s">
        <v>130</v>
      </c>
      <c r="C157" s="592"/>
      <c r="D157" s="592"/>
      <c r="E157" s="592"/>
      <c r="F157" s="75">
        <v>1</v>
      </c>
      <c r="G157" s="75">
        <v>1</v>
      </c>
      <c r="H157" s="75"/>
      <c r="I157" s="75">
        <v>1</v>
      </c>
      <c r="J157" s="30"/>
      <c r="K157" s="25"/>
      <c r="L157" s="25"/>
      <c r="M157" s="69">
        <v>1924</v>
      </c>
      <c r="N157" s="48" t="s">
        <v>30</v>
      </c>
      <c r="O157" s="25"/>
      <c r="P157" s="147">
        <v>120</v>
      </c>
      <c r="Q157" s="234">
        <f t="shared" si="3"/>
        <v>712.5762962962964</v>
      </c>
      <c r="R157" s="25"/>
    </row>
    <row r="158" spans="1:18" ht="15.75">
      <c r="A158" s="48">
        <v>2013</v>
      </c>
      <c r="B158" s="75" t="s">
        <v>130</v>
      </c>
      <c r="C158" s="592"/>
      <c r="D158" s="592"/>
      <c r="E158" s="592"/>
      <c r="F158" s="75">
        <v>1</v>
      </c>
      <c r="G158" s="75"/>
      <c r="H158" s="75">
        <v>1</v>
      </c>
      <c r="I158" s="75">
        <v>1</v>
      </c>
      <c r="J158" s="30"/>
      <c r="K158" s="25"/>
      <c r="L158" s="25"/>
      <c r="M158" s="69">
        <v>1934</v>
      </c>
      <c r="N158" s="48" t="s">
        <v>30</v>
      </c>
      <c r="O158" s="25"/>
      <c r="P158" s="147">
        <v>120</v>
      </c>
      <c r="Q158" s="234">
        <f t="shared" si="3"/>
        <v>712.5762962962964</v>
      </c>
      <c r="R158" s="25"/>
    </row>
    <row r="159" spans="1:18" ht="15.75">
      <c r="A159" s="48">
        <v>2013</v>
      </c>
      <c r="B159" s="75" t="s">
        <v>130</v>
      </c>
      <c r="C159" s="592"/>
      <c r="D159" s="592"/>
      <c r="E159" s="592"/>
      <c r="F159" s="75">
        <v>1</v>
      </c>
      <c r="G159" s="75"/>
      <c r="H159" s="75">
        <v>1</v>
      </c>
      <c r="I159" s="75">
        <v>1</v>
      </c>
      <c r="J159" s="30"/>
      <c r="K159" s="25"/>
      <c r="L159" s="25"/>
      <c r="M159" s="69">
        <v>1919</v>
      </c>
      <c r="N159" s="48" t="s">
        <v>30</v>
      </c>
      <c r="O159" s="25"/>
      <c r="P159" s="147">
        <v>120</v>
      </c>
      <c r="Q159" s="234">
        <f t="shared" si="3"/>
        <v>712.5762962962964</v>
      </c>
      <c r="R159" s="25"/>
    </row>
    <row r="160" spans="1:18" ht="15.75">
      <c r="A160" s="48">
        <v>2013</v>
      </c>
      <c r="B160" s="75" t="s">
        <v>130</v>
      </c>
      <c r="C160" s="592"/>
      <c r="D160" s="592"/>
      <c r="E160" s="592"/>
      <c r="F160" s="75">
        <v>1</v>
      </c>
      <c r="G160" s="75"/>
      <c r="H160" s="75">
        <v>1</v>
      </c>
      <c r="I160" s="75">
        <v>1</v>
      </c>
      <c r="J160" s="30"/>
      <c r="K160" s="25"/>
      <c r="L160" s="25"/>
      <c r="M160" s="69">
        <v>1926</v>
      </c>
      <c r="N160" s="48" t="s">
        <v>30</v>
      </c>
      <c r="O160" s="25"/>
      <c r="P160" s="147">
        <v>120</v>
      </c>
      <c r="Q160" s="234">
        <f t="shared" si="3"/>
        <v>712.5762962962964</v>
      </c>
      <c r="R160" s="25"/>
    </row>
    <row r="161" spans="1:18" ht="15.75">
      <c r="A161" s="48">
        <v>2013</v>
      </c>
      <c r="B161" s="75" t="s">
        <v>130</v>
      </c>
      <c r="C161" s="592"/>
      <c r="D161" s="592"/>
      <c r="E161" s="592"/>
      <c r="F161" s="75">
        <v>1</v>
      </c>
      <c r="G161" s="75"/>
      <c r="H161" s="75">
        <v>1</v>
      </c>
      <c r="I161" s="75">
        <v>1</v>
      </c>
      <c r="J161" s="30"/>
      <c r="K161" s="25"/>
      <c r="L161" s="25"/>
      <c r="M161" s="69">
        <v>1961</v>
      </c>
      <c r="N161" s="48" t="s">
        <v>30</v>
      </c>
      <c r="O161" s="25"/>
      <c r="P161" s="147">
        <v>120</v>
      </c>
      <c r="Q161" s="234">
        <f t="shared" si="3"/>
        <v>712.5762962962964</v>
      </c>
      <c r="R161" s="25"/>
    </row>
    <row r="162" spans="1:18" ht="15.75">
      <c r="A162" s="48">
        <v>2013</v>
      </c>
      <c r="B162" s="75" t="s">
        <v>130</v>
      </c>
      <c r="C162" s="592"/>
      <c r="D162" s="592"/>
      <c r="E162" s="592"/>
      <c r="F162" s="75">
        <v>1</v>
      </c>
      <c r="G162" s="75"/>
      <c r="H162" s="75">
        <v>1</v>
      </c>
      <c r="I162" s="75">
        <v>1</v>
      </c>
      <c r="J162" s="30"/>
      <c r="K162" s="25"/>
      <c r="L162" s="25"/>
      <c r="M162" s="69">
        <v>1939</v>
      </c>
      <c r="N162" s="48" t="s">
        <v>30</v>
      </c>
      <c r="O162" s="25"/>
      <c r="P162" s="147">
        <v>120</v>
      </c>
      <c r="Q162" s="234">
        <f t="shared" si="3"/>
        <v>712.5762962962964</v>
      </c>
      <c r="R162" s="25"/>
    </row>
    <row r="163" spans="1:18" ht="15.75">
      <c r="A163" s="48">
        <v>2013</v>
      </c>
      <c r="B163" s="75" t="s">
        <v>130</v>
      </c>
      <c r="C163" s="592"/>
      <c r="D163" s="592"/>
      <c r="E163" s="592"/>
      <c r="F163" s="75">
        <v>1</v>
      </c>
      <c r="G163" s="75"/>
      <c r="H163" s="75">
        <v>1</v>
      </c>
      <c r="I163" s="75">
        <v>1</v>
      </c>
      <c r="J163" s="30"/>
      <c r="K163" s="25"/>
      <c r="L163" s="25"/>
      <c r="M163" s="69">
        <v>1926</v>
      </c>
      <c r="N163" s="48" t="s">
        <v>30</v>
      </c>
      <c r="O163" s="25"/>
      <c r="P163" s="147">
        <v>120</v>
      </c>
      <c r="Q163" s="234">
        <f t="shared" si="3"/>
        <v>712.5762962962964</v>
      </c>
      <c r="R163" s="25"/>
    </row>
    <row r="164" spans="1:18" ht="15.75">
      <c r="A164" s="48">
        <v>2013</v>
      </c>
      <c r="B164" s="75" t="s">
        <v>130</v>
      </c>
      <c r="C164" s="592"/>
      <c r="D164" s="592"/>
      <c r="E164" s="592"/>
      <c r="F164" s="75">
        <v>1</v>
      </c>
      <c r="G164" s="75"/>
      <c r="H164" s="75">
        <v>1</v>
      </c>
      <c r="I164" s="75">
        <v>1</v>
      </c>
      <c r="J164" s="30"/>
      <c r="K164" s="25"/>
      <c r="L164" s="25"/>
      <c r="M164" s="69">
        <v>1920</v>
      </c>
      <c r="N164" s="48" t="s">
        <v>30</v>
      </c>
      <c r="O164" s="25"/>
      <c r="P164" s="147">
        <v>120</v>
      </c>
      <c r="Q164" s="234">
        <f t="shared" si="3"/>
        <v>712.5762962962964</v>
      </c>
      <c r="R164" s="25"/>
    </row>
    <row r="165" spans="1:18" ht="15.75">
      <c r="A165" s="48">
        <v>2013</v>
      </c>
      <c r="B165" s="75" t="s">
        <v>130</v>
      </c>
      <c r="C165" s="592"/>
      <c r="D165" s="592"/>
      <c r="E165" s="592"/>
      <c r="F165" s="75">
        <v>1</v>
      </c>
      <c r="G165" s="75">
        <v>1</v>
      </c>
      <c r="H165" s="75"/>
      <c r="I165" s="75">
        <v>1</v>
      </c>
      <c r="J165" s="30"/>
      <c r="K165" s="25"/>
      <c r="L165" s="25"/>
      <c r="M165" s="69">
        <v>1933</v>
      </c>
      <c r="N165" s="48" t="s">
        <v>30</v>
      </c>
      <c r="O165" s="25"/>
      <c r="P165" s="147">
        <v>120</v>
      </c>
      <c r="Q165" s="234">
        <f t="shared" si="3"/>
        <v>712.5762962962964</v>
      </c>
      <c r="R165" s="25"/>
    </row>
    <row r="166" spans="1:18" ht="15.75">
      <c r="A166" s="48">
        <v>2013</v>
      </c>
      <c r="B166" s="75" t="s">
        <v>130</v>
      </c>
      <c r="C166" s="592"/>
      <c r="D166" s="592"/>
      <c r="E166" s="592"/>
      <c r="F166" s="75">
        <v>1</v>
      </c>
      <c r="G166" s="75"/>
      <c r="H166" s="75">
        <v>1</v>
      </c>
      <c r="I166" s="75">
        <v>1</v>
      </c>
      <c r="J166" s="30"/>
      <c r="K166" s="25"/>
      <c r="L166" s="25"/>
      <c r="M166" s="69">
        <v>1936</v>
      </c>
      <c r="N166" s="48" t="s">
        <v>30</v>
      </c>
      <c r="O166" s="25"/>
      <c r="P166" s="147">
        <v>120</v>
      </c>
      <c r="Q166" s="234">
        <f t="shared" si="3"/>
        <v>712.5762962962964</v>
      </c>
      <c r="R166" s="25"/>
    </row>
    <row r="167" spans="1:18" ht="15.75">
      <c r="A167" s="48">
        <v>2013</v>
      </c>
      <c r="B167" s="75" t="s">
        <v>130</v>
      </c>
      <c r="C167" s="592"/>
      <c r="D167" s="592"/>
      <c r="E167" s="592"/>
      <c r="F167" s="75">
        <v>1</v>
      </c>
      <c r="G167" s="75"/>
      <c r="H167" s="75">
        <v>1</v>
      </c>
      <c r="I167" s="75">
        <v>1</v>
      </c>
      <c r="J167" s="30"/>
      <c r="K167" s="25"/>
      <c r="L167" s="25"/>
      <c r="M167" s="69">
        <v>1936</v>
      </c>
      <c r="N167" s="48" t="s">
        <v>30</v>
      </c>
      <c r="O167" s="25"/>
      <c r="P167" s="147">
        <v>120</v>
      </c>
      <c r="Q167" s="234">
        <f t="shared" si="3"/>
        <v>712.5762962962964</v>
      </c>
      <c r="R167" s="25"/>
    </row>
    <row r="168" spans="1:18" ht="15.75">
      <c r="A168" s="48">
        <v>2013</v>
      </c>
      <c r="B168" s="75" t="s">
        <v>130</v>
      </c>
      <c r="C168" s="592"/>
      <c r="D168" s="592"/>
      <c r="E168" s="592"/>
      <c r="F168" s="75">
        <v>1</v>
      </c>
      <c r="G168" s="75"/>
      <c r="H168" s="75">
        <v>1</v>
      </c>
      <c r="I168" s="75">
        <v>1</v>
      </c>
      <c r="J168" s="30"/>
      <c r="K168" s="25"/>
      <c r="L168" s="25"/>
      <c r="M168" s="69">
        <v>1924</v>
      </c>
      <c r="N168" s="48" t="s">
        <v>30</v>
      </c>
      <c r="O168" s="25"/>
      <c r="P168" s="147">
        <v>120</v>
      </c>
      <c r="Q168" s="234">
        <f t="shared" si="3"/>
        <v>712.5762962962964</v>
      </c>
      <c r="R168" s="25"/>
    </row>
    <row r="169" spans="1:18" ht="15.75">
      <c r="A169" s="48">
        <v>2013</v>
      </c>
      <c r="B169" s="75" t="s">
        <v>130</v>
      </c>
      <c r="C169" s="592"/>
      <c r="D169" s="592"/>
      <c r="E169" s="592"/>
      <c r="F169" s="75">
        <v>1</v>
      </c>
      <c r="G169" s="75"/>
      <c r="H169" s="75">
        <v>1</v>
      </c>
      <c r="I169" s="75">
        <v>1</v>
      </c>
      <c r="J169" s="30"/>
      <c r="K169" s="25"/>
      <c r="L169" s="25"/>
      <c r="M169" s="69">
        <v>1927</v>
      </c>
      <c r="N169" s="48" t="s">
        <v>30</v>
      </c>
      <c r="O169" s="25"/>
      <c r="P169" s="147">
        <v>120</v>
      </c>
      <c r="Q169" s="234">
        <f t="shared" si="3"/>
        <v>712.5762962962964</v>
      </c>
      <c r="R169" s="25"/>
    </row>
    <row r="170" spans="1:18" ht="15.75">
      <c r="A170" s="48">
        <v>2013</v>
      </c>
      <c r="B170" s="75" t="s">
        <v>130</v>
      </c>
      <c r="C170" s="592"/>
      <c r="D170" s="592"/>
      <c r="E170" s="592"/>
      <c r="F170" s="75">
        <v>1</v>
      </c>
      <c r="G170" s="75">
        <v>1</v>
      </c>
      <c r="H170" s="75"/>
      <c r="I170" s="75">
        <v>1</v>
      </c>
      <c r="J170" s="30"/>
      <c r="K170" s="25"/>
      <c r="L170" s="25"/>
      <c r="M170" s="69">
        <v>1923</v>
      </c>
      <c r="N170" s="48" t="s">
        <v>30</v>
      </c>
      <c r="O170" s="25"/>
      <c r="P170" s="147">
        <v>120</v>
      </c>
      <c r="Q170" s="234">
        <f t="shared" si="3"/>
        <v>712.5762962962964</v>
      </c>
      <c r="R170" s="25"/>
    </row>
    <row r="171" spans="1:18" ht="15.75">
      <c r="A171" s="48">
        <v>2013</v>
      </c>
      <c r="B171" s="75" t="s">
        <v>130</v>
      </c>
      <c r="C171" s="592"/>
      <c r="D171" s="592"/>
      <c r="E171" s="592"/>
      <c r="F171" s="75">
        <v>1</v>
      </c>
      <c r="G171" s="75"/>
      <c r="H171" s="75">
        <v>1</v>
      </c>
      <c r="I171" s="75">
        <v>1</v>
      </c>
      <c r="J171" s="30"/>
      <c r="K171" s="25"/>
      <c r="L171" s="25"/>
      <c r="M171" s="69">
        <v>1923</v>
      </c>
      <c r="N171" s="48" t="s">
        <v>30</v>
      </c>
      <c r="O171" s="25"/>
      <c r="P171" s="147">
        <v>120</v>
      </c>
      <c r="Q171" s="234">
        <f t="shared" si="3"/>
        <v>712.5762962962964</v>
      </c>
      <c r="R171" s="25"/>
    </row>
    <row r="172" spans="1:18" s="66" customFormat="1" ht="15" customHeight="1">
      <c r="A172" s="608" t="s">
        <v>162</v>
      </c>
      <c r="B172" s="608"/>
      <c r="C172" s="40"/>
      <c r="D172" s="40"/>
      <c r="E172" s="40"/>
      <c r="F172" s="72">
        <f>SUM(F145:F171)</f>
        <v>27</v>
      </c>
      <c r="G172" s="72">
        <f>SUM(G145:G171)</f>
        <v>7</v>
      </c>
      <c r="H172" s="72">
        <f>SUM(H145:H171)</f>
        <v>19</v>
      </c>
      <c r="I172" s="72">
        <f>SUM(I145:I171)</f>
        <v>27</v>
      </c>
      <c r="J172" s="72"/>
      <c r="K172" s="72"/>
      <c r="L172" s="72"/>
      <c r="M172" s="72"/>
      <c r="N172" s="72"/>
      <c r="O172" s="72"/>
      <c r="P172" s="148">
        <f>SUM(P145:P171)</f>
        <v>3240</v>
      </c>
      <c r="Q172" s="239">
        <v>19239.56</v>
      </c>
      <c r="R172" s="72"/>
    </row>
    <row r="173" spans="1:18" s="43" customFormat="1" ht="15.75">
      <c r="A173" s="650" t="s">
        <v>148</v>
      </c>
      <c r="B173" s="650"/>
      <c r="C173" s="20" t="s">
        <v>154</v>
      </c>
      <c r="D173" s="20"/>
      <c r="E173" s="20"/>
      <c r="F173" s="20"/>
      <c r="G173" s="20"/>
      <c r="H173" s="20"/>
      <c r="I173" s="20"/>
      <c r="J173" s="324"/>
      <c r="K173" s="324"/>
      <c r="L173" s="324"/>
      <c r="M173" s="297"/>
      <c r="N173" s="20"/>
      <c r="O173" s="20"/>
      <c r="P173" s="149"/>
      <c r="Q173" s="229"/>
      <c r="R173" s="20"/>
    </row>
    <row r="174" spans="1:18" ht="30" customHeight="1">
      <c r="A174" s="24" t="s">
        <v>124</v>
      </c>
      <c r="B174" s="24" t="s">
        <v>125</v>
      </c>
      <c r="C174" s="24" t="s">
        <v>138</v>
      </c>
      <c r="D174" s="24" t="s">
        <v>44</v>
      </c>
      <c r="E174" s="24" t="s">
        <v>45</v>
      </c>
      <c r="F174" s="23" t="s">
        <v>62</v>
      </c>
      <c r="G174" s="24" t="s">
        <v>156</v>
      </c>
      <c r="H174" s="24" t="s">
        <v>157</v>
      </c>
      <c r="I174" s="24" t="s">
        <v>69</v>
      </c>
      <c r="J174" s="24" t="s">
        <v>63</v>
      </c>
      <c r="K174" s="24" t="s">
        <v>216</v>
      </c>
      <c r="L174" s="24" t="s">
        <v>18</v>
      </c>
      <c r="M174" s="24" t="s">
        <v>61</v>
      </c>
      <c r="N174" s="24" t="s">
        <v>10</v>
      </c>
      <c r="O174" s="146" t="s">
        <v>122</v>
      </c>
      <c r="P174" s="146" t="s">
        <v>123</v>
      </c>
      <c r="Q174" s="140" t="s">
        <v>11</v>
      </c>
      <c r="R174" s="140" t="s">
        <v>27</v>
      </c>
    </row>
    <row r="175" spans="1:18" ht="15.75">
      <c r="A175" s="48">
        <v>2013</v>
      </c>
      <c r="B175" s="75" t="s">
        <v>131</v>
      </c>
      <c r="C175" s="592"/>
      <c r="D175" s="592"/>
      <c r="E175" s="592"/>
      <c r="F175" s="75">
        <v>1</v>
      </c>
      <c r="G175" s="75"/>
      <c r="H175" s="75">
        <v>1</v>
      </c>
      <c r="I175" s="75">
        <v>1</v>
      </c>
      <c r="J175" s="327"/>
      <c r="K175" s="25"/>
      <c r="L175" s="25"/>
      <c r="M175" s="279">
        <v>1934</v>
      </c>
      <c r="N175" s="75" t="s">
        <v>34</v>
      </c>
      <c r="O175" s="25"/>
      <c r="P175" s="154">
        <v>50</v>
      </c>
      <c r="Q175" s="241">
        <f>250370.53/5558*P175</f>
        <v>2252.343738754948</v>
      </c>
      <c r="R175" s="25"/>
    </row>
    <row r="176" spans="1:18" ht="15.75">
      <c r="A176" s="48">
        <v>2013</v>
      </c>
      <c r="B176" s="75" t="s">
        <v>131</v>
      </c>
      <c r="C176" s="592"/>
      <c r="D176" s="592"/>
      <c r="E176" s="592"/>
      <c r="F176" s="75">
        <v>1</v>
      </c>
      <c r="G176" s="75">
        <v>1</v>
      </c>
      <c r="H176" s="75"/>
      <c r="I176" s="75">
        <v>1</v>
      </c>
      <c r="J176" s="327"/>
      <c r="K176" s="25"/>
      <c r="L176" s="25"/>
      <c r="M176" s="279">
        <v>1935</v>
      </c>
      <c r="N176" s="75" t="s">
        <v>34</v>
      </c>
      <c r="O176" s="25"/>
      <c r="P176" s="154">
        <v>42</v>
      </c>
      <c r="Q176" s="241">
        <f>250370.53/5558*P176</f>
        <v>1891.9687405541563</v>
      </c>
      <c r="R176" s="25"/>
    </row>
    <row r="177" spans="1:18" ht="15.75">
      <c r="A177" s="48">
        <v>2013</v>
      </c>
      <c r="B177" s="75" t="s">
        <v>131</v>
      </c>
      <c r="C177" s="592"/>
      <c r="D177" s="592"/>
      <c r="E177" s="592"/>
      <c r="F177" s="75">
        <v>1</v>
      </c>
      <c r="G177" s="75"/>
      <c r="H177" s="75">
        <v>1</v>
      </c>
      <c r="I177" s="75">
        <v>1</v>
      </c>
      <c r="J177" s="31"/>
      <c r="K177" s="25"/>
      <c r="L177" s="25"/>
      <c r="M177" s="69">
        <v>1943</v>
      </c>
      <c r="N177" s="75" t="s">
        <v>34</v>
      </c>
      <c r="O177" s="25"/>
      <c r="P177" s="154">
        <v>119</v>
      </c>
      <c r="Q177" s="241">
        <f>250370.53/5558*P177</f>
        <v>5360.578098236776</v>
      </c>
      <c r="R177" s="25"/>
    </row>
    <row r="178" spans="1:18" s="66" customFormat="1" ht="15" customHeight="1">
      <c r="A178" s="608" t="s">
        <v>70</v>
      </c>
      <c r="B178" s="608"/>
      <c r="C178" s="40" t="s">
        <v>154</v>
      </c>
      <c r="D178" s="40"/>
      <c r="E178" s="40"/>
      <c r="F178" s="72">
        <f>SUM(F175:F177)</f>
        <v>3</v>
      </c>
      <c r="G178" s="72">
        <f>SUM(G175:G177)</f>
        <v>1</v>
      </c>
      <c r="H178" s="72">
        <f>SUM(H175:H177)</f>
        <v>2</v>
      </c>
      <c r="I178" s="72">
        <f>SUM(I175:I177)</f>
        <v>3</v>
      </c>
      <c r="J178" s="72">
        <f>SUM(J175:J177)</f>
        <v>0</v>
      </c>
      <c r="K178" s="126"/>
      <c r="L178" s="126"/>
      <c r="M178" s="72"/>
      <c r="N178" s="72"/>
      <c r="O178" s="126"/>
      <c r="P178" s="148">
        <f>SUM(P175:P177)</f>
        <v>211</v>
      </c>
      <c r="Q178" s="73">
        <f>SUM(Q175:Q177)</f>
        <v>9504.89057754588</v>
      </c>
      <c r="R178" s="126"/>
    </row>
    <row r="179" spans="1:18" s="43" customFormat="1" ht="15.75">
      <c r="A179" s="650" t="s">
        <v>149</v>
      </c>
      <c r="B179" s="650"/>
      <c r="C179" s="20" t="s">
        <v>154</v>
      </c>
      <c r="D179" s="20"/>
      <c r="E179" s="20"/>
      <c r="F179" s="20"/>
      <c r="G179" s="20"/>
      <c r="H179" s="20"/>
      <c r="I179" s="20"/>
      <c r="J179" s="20"/>
      <c r="K179" s="20"/>
      <c r="L179" s="20"/>
      <c r="M179" s="20"/>
      <c r="N179" s="20"/>
      <c r="O179" s="20"/>
      <c r="P179" s="149"/>
      <c r="Q179" s="229"/>
      <c r="R179" s="20"/>
    </row>
    <row r="180" spans="1:18" ht="30" customHeight="1">
      <c r="A180" s="24" t="s">
        <v>124</v>
      </c>
      <c r="B180" s="24" t="s">
        <v>125</v>
      </c>
      <c r="C180" s="24" t="s">
        <v>138</v>
      </c>
      <c r="D180" s="24" t="s">
        <v>44</v>
      </c>
      <c r="E180" s="24" t="s">
        <v>45</v>
      </c>
      <c r="F180" s="23" t="s">
        <v>62</v>
      </c>
      <c r="G180" s="24" t="s">
        <v>156</v>
      </c>
      <c r="H180" s="24" t="s">
        <v>157</v>
      </c>
      <c r="I180" s="24" t="s">
        <v>69</v>
      </c>
      <c r="J180" s="24" t="s">
        <v>63</v>
      </c>
      <c r="K180" s="280" t="s">
        <v>216</v>
      </c>
      <c r="L180" s="24" t="s">
        <v>18</v>
      </c>
      <c r="M180" s="24" t="s">
        <v>61</v>
      </c>
      <c r="N180" s="24" t="s">
        <v>10</v>
      </c>
      <c r="O180" s="146" t="s">
        <v>122</v>
      </c>
      <c r="P180" s="146" t="s">
        <v>123</v>
      </c>
      <c r="Q180" s="140" t="s">
        <v>11</v>
      </c>
      <c r="R180" s="140" t="s">
        <v>27</v>
      </c>
    </row>
    <row r="181" spans="1:18" ht="12.75">
      <c r="A181" s="48">
        <v>2013</v>
      </c>
      <c r="B181" s="288" t="s">
        <v>135</v>
      </c>
      <c r="C181" s="592"/>
      <c r="D181" s="592"/>
      <c r="E181" s="592"/>
      <c r="F181" s="75">
        <v>1</v>
      </c>
      <c r="G181" s="75"/>
      <c r="H181" s="75">
        <v>1</v>
      </c>
      <c r="I181" s="75">
        <v>1</v>
      </c>
      <c r="J181" s="471"/>
      <c r="K181" s="335"/>
      <c r="L181" s="333"/>
      <c r="M181" s="69">
        <v>1937</v>
      </c>
      <c r="N181" s="75" t="s">
        <v>38</v>
      </c>
      <c r="O181" s="25"/>
      <c r="P181" s="157">
        <v>2</v>
      </c>
      <c r="Q181" s="234">
        <f>286035.27/4370*P181</f>
        <v>130.90859038901604</v>
      </c>
      <c r="R181" s="474"/>
    </row>
    <row r="182" spans="1:18" ht="12.75">
      <c r="A182" s="48">
        <v>2013</v>
      </c>
      <c r="B182" s="288" t="s">
        <v>135</v>
      </c>
      <c r="C182" s="592"/>
      <c r="D182" s="592"/>
      <c r="E182" s="592"/>
      <c r="F182" s="75">
        <v>1</v>
      </c>
      <c r="G182" s="75"/>
      <c r="H182" s="75">
        <v>1</v>
      </c>
      <c r="I182" s="75">
        <v>1</v>
      </c>
      <c r="J182" s="472"/>
      <c r="K182" s="335"/>
      <c r="L182" s="333"/>
      <c r="M182" s="69">
        <v>1930</v>
      </c>
      <c r="N182" s="75" t="s">
        <v>38</v>
      </c>
      <c r="O182" s="25"/>
      <c r="P182" s="157">
        <v>236</v>
      </c>
      <c r="Q182" s="234">
        <f aca="true" t="shared" si="4" ref="Q182:Q217">286035.27/4370*P182</f>
        <v>15447.213665903893</v>
      </c>
      <c r="R182" s="474"/>
    </row>
    <row r="183" spans="1:18" s="87" customFormat="1" ht="15" customHeight="1">
      <c r="A183" s="48">
        <v>2013</v>
      </c>
      <c r="B183" s="288" t="s">
        <v>135</v>
      </c>
      <c r="C183" s="592"/>
      <c r="D183" s="592"/>
      <c r="E183" s="592"/>
      <c r="F183" s="75">
        <v>1</v>
      </c>
      <c r="G183" s="75"/>
      <c r="H183" s="75">
        <v>1</v>
      </c>
      <c r="I183" s="75">
        <v>1</v>
      </c>
      <c r="J183" s="472"/>
      <c r="K183" s="335"/>
      <c r="L183" s="334"/>
      <c r="M183" s="69">
        <v>1930</v>
      </c>
      <c r="N183" s="75" t="s">
        <v>38</v>
      </c>
      <c r="O183" s="175"/>
      <c r="P183" s="157">
        <v>240</v>
      </c>
      <c r="Q183" s="234">
        <f t="shared" si="4"/>
        <v>15709.030846681924</v>
      </c>
      <c r="R183" s="474"/>
    </row>
    <row r="184" spans="1:18" s="87" customFormat="1" ht="15" customHeight="1">
      <c r="A184" s="48">
        <v>2013</v>
      </c>
      <c r="B184" s="288" t="s">
        <v>135</v>
      </c>
      <c r="C184" s="592"/>
      <c r="D184" s="592"/>
      <c r="E184" s="592"/>
      <c r="F184" s="75">
        <v>1</v>
      </c>
      <c r="G184" s="75"/>
      <c r="H184" s="75">
        <v>1</v>
      </c>
      <c r="I184" s="75">
        <v>1</v>
      </c>
      <c r="J184" s="472"/>
      <c r="K184" s="335"/>
      <c r="L184" s="334"/>
      <c r="M184" s="69">
        <v>1920</v>
      </c>
      <c r="N184" s="75" t="s">
        <v>38</v>
      </c>
      <c r="O184" s="175"/>
      <c r="P184" s="157">
        <v>84</v>
      </c>
      <c r="Q184" s="234">
        <f t="shared" si="4"/>
        <v>5498.160796338674</v>
      </c>
      <c r="R184" s="474"/>
    </row>
    <row r="185" spans="1:18" ht="15" customHeight="1">
      <c r="A185" s="48">
        <v>2013</v>
      </c>
      <c r="B185" s="288" t="s">
        <v>135</v>
      </c>
      <c r="C185" s="592"/>
      <c r="D185" s="592"/>
      <c r="E185" s="592"/>
      <c r="F185" s="75">
        <v>1</v>
      </c>
      <c r="G185" s="75"/>
      <c r="H185" s="75">
        <v>1</v>
      </c>
      <c r="I185" s="75">
        <v>1</v>
      </c>
      <c r="J185" s="472"/>
      <c r="K185" s="335"/>
      <c r="L185" s="333"/>
      <c r="M185" s="69">
        <v>1924</v>
      </c>
      <c r="N185" s="75" t="s">
        <v>38</v>
      </c>
      <c r="O185" s="25"/>
      <c r="P185" s="157">
        <v>50</v>
      </c>
      <c r="Q185" s="234">
        <f t="shared" si="4"/>
        <v>3272.714759725401</v>
      </c>
      <c r="R185" s="474"/>
    </row>
    <row r="186" spans="1:18" ht="15" customHeight="1">
      <c r="A186" s="48">
        <v>2013</v>
      </c>
      <c r="B186" s="288" t="s">
        <v>135</v>
      </c>
      <c r="C186" s="592"/>
      <c r="D186" s="592"/>
      <c r="E186" s="592"/>
      <c r="F186" s="75">
        <v>1</v>
      </c>
      <c r="G186" s="75">
        <v>1</v>
      </c>
      <c r="H186" s="75"/>
      <c r="I186" s="75">
        <v>1</v>
      </c>
      <c r="J186" s="472"/>
      <c r="K186" s="335"/>
      <c r="L186" s="333"/>
      <c r="M186" s="69">
        <v>1929</v>
      </c>
      <c r="N186" s="75" t="s">
        <v>38</v>
      </c>
      <c r="O186" s="25"/>
      <c r="P186" s="157">
        <v>21</v>
      </c>
      <c r="Q186" s="234">
        <f t="shared" si="4"/>
        <v>1374.5401990846685</v>
      </c>
      <c r="R186" s="474"/>
    </row>
    <row r="187" spans="1:18" ht="12.75">
      <c r="A187" s="48">
        <v>2013</v>
      </c>
      <c r="B187" s="288" t="s">
        <v>135</v>
      </c>
      <c r="C187" s="592"/>
      <c r="D187" s="592"/>
      <c r="E187" s="592"/>
      <c r="F187" s="75">
        <v>1</v>
      </c>
      <c r="G187" s="75">
        <v>1</v>
      </c>
      <c r="H187" s="75"/>
      <c r="I187" s="75">
        <v>1</v>
      </c>
      <c r="J187" s="472"/>
      <c r="K187" s="335"/>
      <c r="L187" s="333"/>
      <c r="M187" s="69">
        <v>1929</v>
      </c>
      <c r="N187" s="75" t="s">
        <v>38</v>
      </c>
      <c r="O187" s="25"/>
      <c r="P187" s="157">
        <v>77</v>
      </c>
      <c r="Q187" s="234">
        <f t="shared" si="4"/>
        <v>5039.980729977117</v>
      </c>
      <c r="R187" s="474"/>
    </row>
    <row r="188" spans="1:18" ht="12.75">
      <c r="A188" s="48">
        <v>2013</v>
      </c>
      <c r="B188" s="288" t="s">
        <v>135</v>
      </c>
      <c r="C188" s="592"/>
      <c r="D188" s="592"/>
      <c r="E188" s="592"/>
      <c r="F188" s="75">
        <v>1</v>
      </c>
      <c r="G188" s="75">
        <v>1</v>
      </c>
      <c r="H188" s="75"/>
      <c r="I188" s="75">
        <v>1</v>
      </c>
      <c r="J188" s="387"/>
      <c r="K188" s="335"/>
      <c r="L188" s="333"/>
      <c r="M188" s="69">
        <v>1924</v>
      </c>
      <c r="N188" s="75" t="s">
        <v>38</v>
      </c>
      <c r="O188" s="25"/>
      <c r="P188" s="157">
        <v>145</v>
      </c>
      <c r="Q188" s="234">
        <f t="shared" si="4"/>
        <v>9490.872803203663</v>
      </c>
      <c r="R188" s="474"/>
    </row>
    <row r="189" spans="1:18" ht="12.75">
      <c r="A189" s="48">
        <v>2013</v>
      </c>
      <c r="B189" s="288" t="s">
        <v>135</v>
      </c>
      <c r="C189" s="592"/>
      <c r="D189" s="592"/>
      <c r="E189" s="592"/>
      <c r="F189" s="75">
        <v>1</v>
      </c>
      <c r="G189" s="75">
        <v>1</v>
      </c>
      <c r="H189" s="75"/>
      <c r="I189" s="75">
        <v>1</v>
      </c>
      <c r="J189" s="473"/>
      <c r="K189" s="335"/>
      <c r="L189" s="333"/>
      <c r="M189" s="69">
        <v>1940</v>
      </c>
      <c r="N189" s="75" t="s">
        <v>38</v>
      </c>
      <c r="O189" s="25"/>
      <c r="P189" s="157">
        <v>6</v>
      </c>
      <c r="Q189" s="234">
        <f t="shared" si="4"/>
        <v>392.72577116704815</v>
      </c>
      <c r="R189" s="474"/>
    </row>
    <row r="190" spans="1:18" ht="12.75">
      <c r="A190" s="48">
        <v>2013</v>
      </c>
      <c r="B190" s="288" t="s">
        <v>135</v>
      </c>
      <c r="C190" s="592"/>
      <c r="D190" s="592"/>
      <c r="E190" s="592"/>
      <c r="F190" s="75">
        <v>1</v>
      </c>
      <c r="G190" s="75"/>
      <c r="H190" s="75">
        <v>1</v>
      </c>
      <c r="I190" s="75">
        <v>1</v>
      </c>
      <c r="J190" s="387"/>
      <c r="K190" s="335"/>
      <c r="L190" s="333"/>
      <c r="M190" s="69">
        <v>1931</v>
      </c>
      <c r="N190" s="75" t="s">
        <v>38</v>
      </c>
      <c r="O190" s="25"/>
      <c r="P190" s="157">
        <v>8</v>
      </c>
      <c r="Q190" s="234">
        <f t="shared" si="4"/>
        <v>523.6343615560642</v>
      </c>
      <c r="R190" s="474"/>
    </row>
    <row r="191" spans="1:18" ht="12.75">
      <c r="A191" s="48">
        <v>2013</v>
      </c>
      <c r="B191" s="288" t="s">
        <v>135</v>
      </c>
      <c r="C191" s="592"/>
      <c r="D191" s="592"/>
      <c r="E191" s="592"/>
      <c r="F191" s="75">
        <v>1</v>
      </c>
      <c r="G191" s="75"/>
      <c r="H191" s="75">
        <v>1</v>
      </c>
      <c r="I191" s="75">
        <v>1</v>
      </c>
      <c r="J191" s="472"/>
      <c r="K191" s="335"/>
      <c r="L191" s="333"/>
      <c r="M191" s="69">
        <v>1948</v>
      </c>
      <c r="N191" s="75" t="s">
        <v>38</v>
      </c>
      <c r="O191" s="25"/>
      <c r="P191" s="157">
        <v>50</v>
      </c>
      <c r="Q191" s="234">
        <f t="shared" si="4"/>
        <v>3272.714759725401</v>
      </c>
      <c r="R191" s="474"/>
    </row>
    <row r="192" spans="1:18" ht="12.75">
      <c r="A192" s="48">
        <v>2013</v>
      </c>
      <c r="B192" s="288" t="s">
        <v>135</v>
      </c>
      <c r="C192" s="592"/>
      <c r="D192" s="592"/>
      <c r="E192" s="592"/>
      <c r="F192" s="75">
        <v>1</v>
      </c>
      <c r="G192" s="75"/>
      <c r="H192" s="75">
        <v>1</v>
      </c>
      <c r="I192" s="75">
        <v>1</v>
      </c>
      <c r="J192" s="472"/>
      <c r="K192" s="25"/>
      <c r="L192" s="333"/>
      <c r="M192" s="69">
        <v>1932</v>
      </c>
      <c r="N192" s="75" t="s">
        <v>38</v>
      </c>
      <c r="O192" s="25"/>
      <c r="P192" s="157">
        <v>73</v>
      </c>
      <c r="Q192" s="234">
        <f t="shared" si="4"/>
        <v>4778.1635491990855</v>
      </c>
      <c r="R192" s="474"/>
    </row>
    <row r="193" spans="1:18" ht="12.75">
      <c r="A193" s="48">
        <v>2013</v>
      </c>
      <c r="B193" s="288" t="s">
        <v>135</v>
      </c>
      <c r="C193" s="592"/>
      <c r="D193" s="592"/>
      <c r="E193" s="592"/>
      <c r="F193" s="75">
        <v>1</v>
      </c>
      <c r="G193" s="75">
        <v>1</v>
      </c>
      <c r="H193" s="75"/>
      <c r="I193" s="75">
        <v>1</v>
      </c>
      <c r="J193" s="472"/>
      <c r="K193" s="335"/>
      <c r="L193" s="333"/>
      <c r="M193" s="69">
        <v>1938</v>
      </c>
      <c r="N193" s="75" t="s">
        <v>38</v>
      </c>
      <c r="O193" s="25"/>
      <c r="P193" s="157">
        <v>133</v>
      </c>
      <c r="Q193" s="234">
        <f t="shared" si="4"/>
        <v>8705.421260869567</v>
      </c>
      <c r="R193" s="474"/>
    </row>
    <row r="194" spans="1:18" ht="12.75">
      <c r="A194" s="48">
        <v>2013</v>
      </c>
      <c r="B194" s="288" t="s">
        <v>135</v>
      </c>
      <c r="C194" s="592"/>
      <c r="D194" s="592"/>
      <c r="E194" s="592"/>
      <c r="F194" s="75">
        <v>1</v>
      </c>
      <c r="G194" s="75"/>
      <c r="H194" s="75">
        <v>1</v>
      </c>
      <c r="I194" s="75">
        <v>1</v>
      </c>
      <c r="J194" s="387"/>
      <c r="K194" s="25"/>
      <c r="L194" s="333"/>
      <c r="M194" s="69">
        <v>1934</v>
      </c>
      <c r="N194" s="75" t="s">
        <v>38</v>
      </c>
      <c r="O194" s="25"/>
      <c r="P194" s="157">
        <v>195</v>
      </c>
      <c r="Q194" s="234">
        <f t="shared" si="4"/>
        <v>12763.587562929064</v>
      </c>
      <c r="R194" s="474"/>
    </row>
    <row r="195" spans="1:18" ht="12.75">
      <c r="A195" s="48">
        <v>2013</v>
      </c>
      <c r="B195" s="288" t="s">
        <v>135</v>
      </c>
      <c r="C195" s="592"/>
      <c r="D195" s="592"/>
      <c r="E195" s="592"/>
      <c r="F195" s="75">
        <v>1</v>
      </c>
      <c r="G195" s="75">
        <v>1</v>
      </c>
      <c r="H195" s="75"/>
      <c r="I195" s="75">
        <v>1</v>
      </c>
      <c r="J195" s="472"/>
      <c r="K195" s="25"/>
      <c r="L195" s="333"/>
      <c r="M195" s="69">
        <v>1932</v>
      </c>
      <c r="N195" s="75" t="s">
        <v>38</v>
      </c>
      <c r="O195" s="25"/>
      <c r="P195" s="157">
        <v>222</v>
      </c>
      <c r="Q195" s="234">
        <f t="shared" si="4"/>
        <v>14530.85353318078</v>
      </c>
      <c r="R195" s="474"/>
    </row>
    <row r="196" spans="1:18" ht="12.75">
      <c r="A196" s="48">
        <v>2013</v>
      </c>
      <c r="B196" s="288" t="s">
        <v>135</v>
      </c>
      <c r="C196" s="592"/>
      <c r="D196" s="592"/>
      <c r="E196" s="592"/>
      <c r="F196" s="75">
        <v>1</v>
      </c>
      <c r="G196" s="75">
        <v>1</v>
      </c>
      <c r="H196" s="75"/>
      <c r="I196" s="75">
        <v>1</v>
      </c>
      <c r="J196" s="472"/>
      <c r="K196" s="335"/>
      <c r="L196" s="333"/>
      <c r="M196" s="69">
        <v>1932</v>
      </c>
      <c r="N196" s="75" t="s">
        <v>38</v>
      </c>
      <c r="O196" s="25"/>
      <c r="P196" s="157">
        <v>239</v>
      </c>
      <c r="Q196" s="234">
        <f t="shared" si="4"/>
        <v>15643.576551487417</v>
      </c>
      <c r="R196" s="474"/>
    </row>
    <row r="197" spans="1:18" ht="12.75">
      <c r="A197" s="48">
        <v>2013</v>
      </c>
      <c r="B197" s="288" t="s">
        <v>135</v>
      </c>
      <c r="C197" s="592"/>
      <c r="D197" s="592"/>
      <c r="E197" s="592"/>
      <c r="F197" s="75">
        <v>1</v>
      </c>
      <c r="G197" s="75"/>
      <c r="H197" s="75">
        <v>1</v>
      </c>
      <c r="I197" s="75">
        <v>1</v>
      </c>
      <c r="J197" s="472"/>
      <c r="K197" s="335"/>
      <c r="L197" s="333"/>
      <c r="M197" s="69">
        <v>1938</v>
      </c>
      <c r="N197" s="75" t="s">
        <v>38</v>
      </c>
      <c r="O197" s="25"/>
      <c r="P197" s="157">
        <v>187</v>
      </c>
      <c r="Q197" s="234">
        <f t="shared" si="4"/>
        <v>12239.953201373</v>
      </c>
      <c r="R197" s="474"/>
    </row>
    <row r="198" spans="1:18" ht="12.75">
      <c r="A198" s="48">
        <v>2013</v>
      </c>
      <c r="B198" s="288" t="s">
        <v>135</v>
      </c>
      <c r="C198" s="592"/>
      <c r="D198" s="592"/>
      <c r="E198" s="592"/>
      <c r="F198" s="75">
        <v>1</v>
      </c>
      <c r="G198" s="75"/>
      <c r="H198" s="75">
        <v>1</v>
      </c>
      <c r="I198" s="75">
        <v>1</v>
      </c>
      <c r="J198" s="472"/>
      <c r="K198" s="335"/>
      <c r="L198" s="333"/>
      <c r="M198" s="69">
        <v>1946</v>
      </c>
      <c r="N198" s="75" t="s">
        <v>38</v>
      </c>
      <c r="O198" s="25"/>
      <c r="P198" s="157">
        <v>81</v>
      </c>
      <c r="Q198" s="234">
        <f t="shared" si="4"/>
        <v>5301.79791075515</v>
      </c>
      <c r="R198" s="474"/>
    </row>
    <row r="199" spans="1:18" ht="12.75">
      <c r="A199" s="48">
        <v>2013</v>
      </c>
      <c r="B199" s="288" t="s">
        <v>135</v>
      </c>
      <c r="C199" s="592"/>
      <c r="D199" s="592"/>
      <c r="E199" s="592"/>
      <c r="F199" s="75">
        <v>1</v>
      </c>
      <c r="G199" s="75"/>
      <c r="H199" s="75">
        <v>1</v>
      </c>
      <c r="I199" s="75">
        <v>1</v>
      </c>
      <c r="J199" s="472"/>
      <c r="K199" s="335"/>
      <c r="L199" s="333"/>
      <c r="M199" s="69">
        <v>1943</v>
      </c>
      <c r="N199" s="75" t="s">
        <v>38</v>
      </c>
      <c r="O199" s="25"/>
      <c r="P199" s="157">
        <v>40</v>
      </c>
      <c r="Q199" s="234">
        <f t="shared" si="4"/>
        <v>2618.1718077803207</v>
      </c>
      <c r="R199" s="474"/>
    </row>
    <row r="200" spans="1:18" ht="12.75">
      <c r="A200" s="48">
        <v>2013</v>
      </c>
      <c r="B200" s="288" t="s">
        <v>135</v>
      </c>
      <c r="C200" s="592"/>
      <c r="D200" s="592"/>
      <c r="E200" s="592"/>
      <c r="F200" s="75">
        <v>1</v>
      </c>
      <c r="G200" s="75"/>
      <c r="H200" s="75">
        <v>1</v>
      </c>
      <c r="I200" s="75">
        <v>1</v>
      </c>
      <c r="J200" s="472"/>
      <c r="K200" s="335"/>
      <c r="L200" s="333"/>
      <c r="M200" s="69">
        <v>1940</v>
      </c>
      <c r="N200" s="75" t="s">
        <v>38</v>
      </c>
      <c r="O200" s="25"/>
      <c r="P200" s="157">
        <v>86</v>
      </c>
      <c r="Q200" s="234">
        <f t="shared" si="4"/>
        <v>5629.06938672769</v>
      </c>
      <c r="R200" s="474"/>
    </row>
    <row r="201" spans="1:18" ht="12.75">
      <c r="A201" s="48">
        <v>2013</v>
      </c>
      <c r="B201" s="288" t="s">
        <v>135</v>
      </c>
      <c r="C201" s="592"/>
      <c r="D201" s="592"/>
      <c r="E201" s="592"/>
      <c r="F201" s="75">
        <v>1</v>
      </c>
      <c r="G201" s="75">
        <v>1</v>
      </c>
      <c r="H201" s="75"/>
      <c r="I201" s="75">
        <v>1</v>
      </c>
      <c r="J201" s="472"/>
      <c r="K201" s="335"/>
      <c r="L201" s="333"/>
      <c r="M201" s="69">
        <v>1937</v>
      </c>
      <c r="N201" s="75" t="s">
        <v>38</v>
      </c>
      <c r="O201" s="25"/>
      <c r="P201" s="157">
        <v>173</v>
      </c>
      <c r="Q201" s="234">
        <f t="shared" si="4"/>
        <v>11323.593068649887</v>
      </c>
      <c r="R201" s="474"/>
    </row>
    <row r="202" spans="1:18" ht="12.75">
      <c r="A202" s="48">
        <v>2013</v>
      </c>
      <c r="B202" s="288" t="s">
        <v>135</v>
      </c>
      <c r="C202" s="592"/>
      <c r="D202" s="592"/>
      <c r="E202" s="592"/>
      <c r="F202" s="75">
        <v>1</v>
      </c>
      <c r="G202" s="75"/>
      <c r="H202" s="75">
        <v>1</v>
      </c>
      <c r="I202" s="75">
        <v>1</v>
      </c>
      <c r="J202" s="472"/>
      <c r="K202" s="335"/>
      <c r="L202" s="333"/>
      <c r="M202" s="69">
        <v>1933</v>
      </c>
      <c r="N202" s="75" t="s">
        <v>38</v>
      </c>
      <c r="O202" s="25"/>
      <c r="P202" s="157">
        <v>8</v>
      </c>
      <c r="Q202" s="234">
        <f t="shared" si="4"/>
        <v>523.6343615560642</v>
      </c>
      <c r="R202" s="474"/>
    </row>
    <row r="203" spans="1:18" ht="12.75">
      <c r="A203" s="48">
        <v>2013</v>
      </c>
      <c r="B203" s="288" t="s">
        <v>135</v>
      </c>
      <c r="C203" s="592"/>
      <c r="D203" s="592"/>
      <c r="E203" s="592"/>
      <c r="F203" s="75">
        <v>1</v>
      </c>
      <c r="G203" s="75"/>
      <c r="H203" s="75">
        <v>1</v>
      </c>
      <c r="I203" s="75">
        <v>1</v>
      </c>
      <c r="J203" s="472"/>
      <c r="K203" s="335"/>
      <c r="L203" s="333"/>
      <c r="M203" s="69">
        <v>1919</v>
      </c>
      <c r="N203" s="75" t="s">
        <v>38</v>
      </c>
      <c r="O203" s="25"/>
      <c r="P203" s="157">
        <v>146</v>
      </c>
      <c r="Q203" s="234">
        <f t="shared" si="4"/>
        <v>9556.327098398171</v>
      </c>
      <c r="R203" s="474"/>
    </row>
    <row r="204" spans="1:18" ht="12.75">
      <c r="A204" s="48">
        <v>2013</v>
      </c>
      <c r="B204" s="288" t="s">
        <v>135</v>
      </c>
      <c r="C204" s="592"/>
      <c r="D204" s="592"/>
      <c r="E204" s="592"/>
      <c r="F204" s="75">
        <v>1</v>
      </c>
      <c r="G204" s="75"/>
      <c r="H204" s="75">
        <v>1</v>
      </c>
      <c r="I204" s="75">
        <v>1</v>
      </c>
      <c r="J204" s="472"/>
      <c r="K204" s="335"/>
      <c r="L204" s="333"/>
      <c r="M204" s="69">
        <v>1928</v>
      </c>
      <c r="N204" s="75" t="s">
        <v>38</v>
      </c>
      <c r="O204" s="25"/>
      <c r="P204" s="157">
        <v>48</v>
      </c>
      <c r="Q204" s="234">
        <f t="shared" si="4"/>
        <v>3141.806169336385</v>
      </c>
      <c r="R204" s="474"/>
    </row>
    <row r="205" spans="1:18" ht="12.75">
      <c r="A205" s="48">
        <v>2013</v>
      </c>
      <c r="B205" s="288" t="s">
        <v>135</v>
      </c>
      <c r="C205" s="592"/>
      <c r="D205" s="592"/>
      <c r="E205" s="592"/>
      <c r="F205" s="75">
        <v>1</v>
      </c>
      <c r="G205" s="75"/>
      <c r="H205" s="75">
        <v>1</v>
      </c>
      <c r="I205" s="75">
        <v>1</v>
      </c>
      <c r="J205" s="472"/>
      <c r="K205" s="335"/>
      <c r="L205" s="333"/>
      <c r="M205" s="69">
        <v>1928</v>
      </c>
      <c r="N205" s="75" t="s">
        <v>38</v>
      </c>
      <c r="O205" s="25"/>
      <c r="P205" s="157">
        <v>126</v>
      </c>
      <c r="Q205" s="234">
        <f t="shared" si="4"/>
        <v>8247.241194508011</v>
      </c>
      <c r="R205" s="474"/>
    </row>
    <row r="206" spans="1:18" ht="12.75">
      <c r="A206" s="48">
        <v>2013</v>
      </c>
      <c r="B206" s="288" t="s">
        <v>135</v>
      </c>
      <c r="C206" s="592"/>
      <c r="D206" s="592"/>
      <c r="E206" s="592"/>
      <c r="F206" s="75">
        <v>1</v>
      </c>
      <c r="G206" s="75"/>
      <c r="H206" s="75">
        <v>1</v>
      </c>
      <c r="I206" s="75">
        <v>1</v>
      </c>
      <c r="J206" s="472"/>
      <c r="K206" s="335"/>
      <c r="L206" s="333"/>
      <c r="M206" s="69">
        <v>1931</v>
      </c>
      <c r="N206" s="75" t="s">
        <v>38</v>
      </c>
      <c r="O206" s="25"/>
      <c r="P206" s="157">
        <v>243</v>
      </c>
      <c r="Q206" s="234">
        <f t="shared" si="4"/>
        <v>15905.39373226545</v>
      </c>
      <c r="R206" s="474"/>
    </row>
    <row r="207" spans="1:18" ht="12.75">
      <c r="A207" s="48">
        <v>2013</v>
      </c>
      <c r="B207" s="288" t="s">
        <v>135</v>
      </c>
      <c r="C207" s="592"/>
      <c r="D207" s="592"/>
      <c r="E207" s="592"/>
      <c r="F207" s="75">
        <v>1</v>
      </c>
      <c r="G207" s="75"/>
      <c r="H207" s="75">
        <v>1</v>
      </c>
      <c r="I207" s="75">
        <v>1</v>
      </c>
      <c r="J207" s="472"/>
      <c r="K207" s="335"/>
      <c r="L207" s="333"/>
      <c r="M207" s="69">
        <v>1927</v>
      </c>
      <c r="N207" s="75" t="s">
        <v>38</v>
      </c>
      <c r="O207" s="25"/>
      <c r="P207" s="157">
        <v>207</v>
      </c>
      <c r="Q207" s="234">
        <f t="shared" si="4"/>
        <v>13549.03910526316</v>
      </c>
      <c r="R207" s="474"/>
    </row>
    <row r="208" spans="1:18" ht="12.75">
      <c r="A208" s="48">
        <v>2013</v>
      </c>
      <c r="B208" s="288" t="s">
        <v>135</v>
      </c>
      <c r="C208" s="592"/>
      <c r="D208" s="592"/>
      <c r="E208" s="592"/>
      <c r="F208" s="75">
        <v>1</v>
      </c>
      <c r="G208" s="75"/>
      <c r="H208" s="75">
        <v>1</v>
      </c>
      <c r="I208" s="75">
        <v>1</v>
      </c>
      <c r="J208" s="472"/>
      <c r="K208" s="335"/>
      <c r="L208" s="333"/>
      <c r="M208" s="69">
        <v>1945</v>
      </c>
      <c r="N208" s="75" t="s">
        <v>38</v>
      </c>
      <c r="O208" s="25"/>
      <c r="P208" s="157">
        <v>199</v>
      </c>
      <c r="Q208" s="234">
        <f t="shared" si="4"/>
        <v>13025.404743707097</v>
      </c>
      <c r="R208" s="474"/>
    </row>
    <row r="209" spans="1:18" ht="12.75">
      <c r="A209" s="48">
        <v>2013</v>
      </c>
      <c r="B209" s="288" t="s">
        <v>135</v>
      </c>
      <c r="C209" s="592"/>
      <c r="D209" s="592"/>
      <c r="E209" s="592"/>
      <c r="F209" s="75">
        <v>1</v>
      </c>
      <c r="G209" s="75"/>
      <c r="H209" s="75">
        <v>1</v>
      </c>
      <c r="I209" s="75">
        <v>1</v>
      </c>
      <c r="J209" s="472"/>
      <c r="K209" s="335"/>
      <c r="L209" s="333"/>
      <c r="M209" s="69">
        <v>1936</v>
      </c>
      <c r="N209" s="75" t="s">
        <v>38</v>
      </c>
      <c r="O209" s="25"/>
      <c r="P209" s="157">
        <v>219</v>
      </c>
      <c r="Q209" s="234">
        <f t="shared" si="4"/>
        <v>14334.490647597257</v>
      </c>
      <c r="R209" s="474"/>
    </row>
    <row r="210" spans="1:18" ht="12.75">
      <c r="A210" s="48">
        <v>2013</v>
      </c>
      <c r="B210" s="288" t="s">
        <v>135</v>
      </c>
      <c r="C210" s="592"/>
      <c r="D210" s="592"/>
      <c r="E210" s="592"/>
      <c r="F210" s="75">
        <v>1</v>
      </c>
      <c r="G210" s="75">
        <v>1</v>
      </c>
      <c r="H210" s="75"/>
      <c r="I210" s="75">
        <v>1</v>
      </c>
      <c r="J210" s="472"/>
      <c r="K210" s="335"/>
      <c r="L210" s="333"/>
      <c r="M210" s="69">
        <v>1936</v>
      </c>
      <c r="N210" s="75" t="s">
        <v>38</v>
      </c>
      <c r="O210" s="25"/>
      <c r="P210" s="157">
        <v>91</v>
      </c>
      <c r="Q210" s="234">
        <f t="shared" si="4"/>
        <v>5956.34086270023</v>
      </c>
      <c r="R210" s="474"/>
    </row>
    <row r="211" spans="1:18" ht="12.75">
      <c r="A211" s="48">
        <v>2013</v>
      </c>
      <c r="B211" s="288" t="s">
        <v>135</v>
      </c>
      <c r="C211" s="592"/>
      <c r="D211" s="592"/>
      <c r="E211" s="592"/>
      <c r="F211" s="75">
        <v>1</v>
      </c>
      <c r="G211" s="75">
        <v>1</v>
      </c>
      <c r="H211" s="75"/>
      <c r="I211" s="75">
        <v>1</v>
      </c>
      <c r="J211" s="472"/>
      <c r="K211" s="335"/>
      <c r="L211" s="333"/>
      <c r="M211" s="69">
        <v>1933</v>
      </c>
      <c r="N211" s="75" t="s">
        <v>38</v>
      </c>
      <c r="O211" s="25"/>
      <c r="P211" s="157">
        <v>241</v>
      </c>
      <c r="Q211" s="234">
        <f t="shared" si="4"/>
        <v>15774.485141876434</v>
      </c>
      <c r="R211" s="474"/>
    </row>
    <row r="212" spans="1:18" ht="12.75">
      <c r="A212" s="48">
        <v>2013</v>
      </c>
      <c r="B212" s="288" t="s">
        <v>135</v>
      </c>
      <c r="C212" s="592"/>
      <c r="D212" s="592"/>
      <c r="E212" s="592"/>
      <c r="F212" s="75">
        <v>1</v>
      </c>
      <c r="G212" s="75"/>
      <c r="H212" s="75">
        <v>1</v>
      </c>
      <c r="I212" s="75">
        <v>1</v>
      </c>
      <c r="J212" s="472"/>
      <c r="K212" s="335"/>
      <c r="L212" s="333"/>
      <c r="M212" s="69">
        <v>1917</v>
      </c>
      <c r="N212" s="75" t="s">
        <v>38</v>
      </c>
      <c r="O212" s="25"/>
      <c r="P212" s="157">
        <v>190</v>
      </c>
      <c r="Q212" s="234">
        <f t="shared" si="4"/>
        <v>12436.316086956524</v>
      </c>
      <c r="R212" s="474"/>
    </row>
    <row r="213" spans="1:18" ht="12.75">
      <c r="A213" s="48">
        <v>2013</v>
      </c>
      <c r="B213" s="288" t="s">
        <v>135</v>
      </c>
      <c r="C213" s="592"/>
      <c r="D213" s="592"/>
      <c r="E213" s="592"/>
      <c r="F213" s="75">
        <v>1</v>
      </c>
      <c r="G213" s="75"/>
      <c r="H213" s="75">
        <v>1</v>
      </c>
      <c r="I213" s="75">
        <v>1</v>
      </c>
      <c r="J213" s="387"/>
      <c r="K213" s="335"/>
      <c r="L213" s="333"/>
      <c r="M213" s="69">
        <v>1921</v>
      </c>
      <c r="N213" s="75" t="s">
        <v>38</v>
      </c>
      <c r="O213" s="25"/>
      <c r="P213" s="157">
        <v>18</v>
      </c>
      <c r="Q213" s="234">
        <f t="shared" si="4"/>
        <v>1178.1773135011445</v>
      </c>
      <c r="R213" s="474"/>
    </row>
    <row r="214" spans="1:18" ht="12.75">
      <c r="A214" s="48">
        <v>2013</v>
      </c>
      <c r="B214" s="288" t="s">
        <v>135</v>
      </c>
      <c r="C214" s="592"/>
      <c r="D214" s="592"/>
      <c r="E214" s="592"/>
      <c r="F214" s="75">
        <v>1</v>
      </c>
      <c r="G214" s="75"/>
      <c r="H214" s="75">
        <v>1</v>
      </c>
      <c r="I214" s="75">
        <v>1</v>
      </c>
      <c r="J214" s="472"/>
      <c r="K214" s="335"/>
      <c r="L214" s="333"/>
      <c r="M214" s="69">
        <v>1929</v>
      </c>
      <c r="N214" s="75" t="s">
        <v>38</v>
      </c>
      <c r="O214" s="25"/>
      <c r="P214" s="157">
        <v>84</v>
      </c>
      <c r="Q214" s="234">
        <f t="shared" si="4"/>
        <v>5498.160796338674</v>
      </c>
      <c r="R214" s="474"/>
    </row>
    <row r="215" spans="1:18" ht="12.75">
      <c r="A215" s="48">
        <v>2013</v>
      </c>
      <c r="B215" s="288" t="s">
        <v>135</v>
      </c>
      <c r="C215" s="592"/>
      <c r="D215" s="592"/>
      <c r="E215" s="592"/>
      <c r="F215" s="75">
        <v>1</v>
      </c>
      <c r="G215" s="75"/>
      <c r="H215" s="75">
        <v>1</v>
      </c>
      <c r="I215" s="75">
        <v>1</v>
      </c>
      <c r="J215" s="472"/>
      <c r="K215" s="335"/>
      <c r="L215" s="333"/>
      <c r="M215" s="69">
        <v>1932</v>
      </c>
      <c r="N215" s="75" t="s">
        <v>38</v>
      </c>
      <c r="O215" s="25"/>
      <c r="P215" s="157">
        <v>116</v>
      </c>
      <c r="Q215" s="234">
        <f t="shared" si="4"/>
        <v>7592.69824256293</v>
      </c>
      <c r="R215" s="474"/>
    </row>
    <row r="216" spans="1:18" ht="12.75">
      <c r="A216" s="48">
        <v>2013</v>
      </c>
      <c r="B216" s="288" t="s">
        <v>135</v>
      </c>
      <c r="C216" s="592"/>
      <c r="D216" s="592"/>
      <c r="E216" s="592"/>
      <c r="F216" s="75">
        <v>1</v>
      </c>
      <c r="G216" s="75"/>
      <c r="H216" s="75">
        <v>1</v>
      </c>
      <c r="I216" s="75">
        <v>1</v>
      </c>
      <c r="J216" s="472"/>
      <c r="K216" s="335"/>
      <c r="L216" s="25"/>
      <c r="M216" s="69">
        <v>1943</v>
      </c>
      <c r="N216" s="75" t="s">
        <v>38</v>
      </c>
      <c r="O216" s="25"/>
      <c r="P216" s="157">
        <v>69</v>
      </c>
      <c r="Q216" s="234">
        <f t="shared" si="4"/>
        <v>4516.346368421054</v>
      </c>
      <c r="R216" s="474"/>
    </row>
    <row r="217" spans="1:18" ht="15.75">
      <c r="A217" s="48">
        <v>2013</v>
      </c>
      <c r="B217" s="288" t="s">
        <v>135</v>
      </c>
      <c r="C217" s="592"/>
      <c r="D217" s="592"/>
      <c r="E217" s="592"/>
      <c r="F217" s="75">
        <v>1</v>
      </c>
      <c r="G217" s="75">
        <v>1</v>
      </c>
      <c r="H217" s="75"/>
      <c r="I217" s="75">
        <v>1</v>
      </c>
      <c r="J217" s="30"/>
      <c r="K217" s="25"/>
      <c r="L217" s="25"/>
      <c r="M217" s="69">
        <v>1920</v>
      </c>
      <c r="N217" s="75" t="s">
        <v>38</v>
      </c>
      <c r="O217" s="25"/>
      <c r="P217" s="157">
        <v>18</v>
      </c>
      <c r="Q217" s="234">
        <f t="shared" si="4"/>
        <v>1178.1773135011445</v>
      </c>
      <c r="R217" s="474"/>
    </row>
    <row r="218" spans="1:18" ht="15" customHeight="1">
      <c r="A218" s="608" t="s">
        <v>163</v>
      </c>
      <c r="B218" s="608"/>
      <c r="C218" s="176" t="s">
        <v>154</v>
      </c>
      <c r="D218" s="176"/>
      <c r="E218" s="177"/>
      <c r="F218" s="40">
        <f>SUM(F181:F217)</f>
        <v>37</v>
      </c>
      <c r="G218" s="40">
        <f>SUM(G181:G217)</f>
        <v>11</v>
      </c>
      <c r="H218" s="40">
        <f>SUM(H181:H217)</f>
        <v>26</v>
      </c>
      <c r="I218" s="40">
        <f>SUM(I181:I217)</f>
        <v>37</v>
      </c>
      <c r="J218" s="40">
        <f>SUM(J181:J217)</f>
        <v>0</v>
      </c>
      <c r="K218" s="40" t="s">
        <v>154</v>
      </c>
      <c r="L218" s="40"/>
      <c r="M218" s="40"/>
      <c r="N218" s="40" t="s">
        <v>154</v>
      </c>
      <c r="O218" s="40"/>
      <c r="P218" s="148">
        <f>SUM(P181:P217)</f>
        <v>4371</v>
      </c>
      <c r="Q218" s="242">
        <f>SUM(Q181:Q217)</f>
        <v>286100.72429519455</v>
      </c>
      <c r="R218" s="180"/>
    </row>
    <row r="219" spans="1:18" s="43" customFormat="1" ht="15.75">
      <c r="A219" s="650" t="s">
        <v>150</v>
      </c>
      <c r="B219" s="650"/>
      <c r="C219" s="20" t="s">
        <v>154</v>
      </c>
      <c r="D219" s="20"/>
      <c r="E219" s="20"/>
      <c r="F219" s="20"/>
      <c r="G219" s="20"/>
      <c r="H219" s="20"/>
      <c r="I219" s="20"/>
      <c r="J219" s="20"/>
      <c r="K219" s="20"/>
      <c r="L219" s="20"/>
      <c r="M219" s="20"/>
      <c r="N219" s="20"/>
      <c r="O219" s="20"/>
      <c r="P219" s="149"/>
      <c r="Q219" s="229"/>
      <c r="R219" s="20"/>
    </row>
    <row r="220" spans="1:18" ht="30" customHeight="1">
      <c r="A220" s="24" t="s">
        <v>124</v>
      </c>
      <c r="B220" s="24" t="s">
        <v>125</v>
      </c>
      <c r="C220" s="24" t="s">
        <v>138</v>
      </c>
      <c r="D220" s="24" t="s">
        <v>44</v>
      </c>
      <c r="E220" s="24" t="s">
        <v>45</v>
      </c>
      <c r="F220" s="23" t="s">
        <v>62</v>
      </c>
      <c r="G220" s="24" t="s">
        <v>156</v>
      </c>
      <c r="H220" s="24" t="s">
        <v>157</v>
      </c>
      <c r="I220" s="24" t="s">
        <v>69</v>
      </c>
      <c r="J220" s="24" t="s">
        <v>63</v>
      </c>
      <c r="K220" s="24" t="s">
        <v>216</v>
      </c>
      <c r="L220" s="24" t="s">
        <v>18</v>
      </c>
      <c r="M220" s="24" t="s">
        <v>61</v>
      </c>
      <c r="N220" s="24" t="s">
        <v>10</v>
      </c>
      <c r="O220" s="146" t="s">
        <v>122</v>
      </c>
      <c r="P220" s="146" t="s">
        <v>123</v>
      </c>
      <c r="Q220" s="140" t="s">
        <v>11</v>
      </c>
      <c r="R220" s="140" t="s">
        <v>27</v>
      </c>
    </row>
    <row r="221" spans="1:20" s="66" customFormat="1" ht="15" customHeight="1">
      <c r="A221" s="608" t="s">
        <v>81</v>
      </c>
      <c r="B221" s="608"/>
      <c r="C221" s="40" t="s">
        <v>154</v>
      </c>
      <c r="D221" s="40"/>
      <c r="E221" s="40"/>
      <c r="F221" s="72">
        <v>0</v>
      </c>
      <c r="G221" s="72">
        <v>0</v>
      </c>
      <c r="H221" s="72">
        <v>0</v>
      </c>
      <c r="I221" s="72">
        <v>0</v>
      </c>
      <c r="J221" s="72">
        <v>0</v>
      </c>
      <c r="K221" s="126"/>
      <c r="L221" s="126"/>
      <c r="M221" s="72"/>
      <c r="N221" s="72"/>
      <c r="O221" s="126"/>
      <c r="P221" s="148">
        <v>0</v>
      </c>
      <c r="Q221" s="228">
        <v>0</v>
      </c>
      <c r="R221" s="126"/>
      <c r="T221" s="469"/>
    </row>
    <row r="222" spans="1:18" s="43" customFormat="1" ht="15" customHeight="1">
      <c r="A222" s="650" t="s">
        <v>151</v>
      </c>
      <c r="B222" s="650"/>
      <c r="C222" s="20" t="s">
        <v>154</v>
      </c>
      <c r="D222" s="20"/>
      <c r="E222" s="20"/>
      <c r="F222" s="20"/>
      <c r="G222" s="20"/>
      <c r="H222" s="20"/>
      <c r="I222" s="20"/>
      <c r="J222" s="20"/>
      <c r="K222" s="20"/>
      <c r="L222" s="20"/>
      <c r="M222" s="20"/>
      <c r="N222" s="20"/>
      <c r="O222" s="20"/>
      <c r="P222" s="149"/>
      <c r="Q222" s="229"/>
      <c r="R222" s="20"/>
    </row>
    <row r="223" spans="1:18" ht="30" customHeight="1">
      <c r="A223" s="24" t="s">
        <v>124</v>
      </c>
      <c r="B223" s="24" t="s">
        <v>125</v>
      </c>
      <c r="C223" s="24" t="s">
        <v>138</v>
      </c>
      <c r="D223" s="24" t="s">
        <v>44</v>
      </c>
      <c r="E223" s="24" t="s">
        <v>45</v>
      </c>
      <c r="F223" s="23" t="s">
        <v>62</v>
      </c>
      <c r="G223" s="24" t="s">
        <v>156</v>
      </c>
      <c r="H223" s="24" t="s">
        <v>157</v>
      </c>
      <c r="I223" s="24" t="s">
        <v>69</v>
      </c>
      <c r="J223" s="24" t="s">
        <v>63</v>
      </c>
      <c r="K223" s="24" t="s">
        <v>216</v>
      </c>
      <c r="L223" s="24" t="s">
        <v>18</v>
      </c>
      <c r="M223" s="24" t="s">
        <v>61</v>
      </c>
      <c r="N223" s="24" t="s">
        <v>10</v>
      </c>
      <c r="O223" s="146" t="s">
        <v>122</v>
      </c>
      <c r="P223" s="146" t="s">
        <v>123</v>
      </c>
      <c r="Q223" s="140" t="s">
        <v>11</v>
      </c>
      <c r="R223" s="140" t="s">
        <v>27</v>
      </c>
    </row>
    <row r="224" spans="1:20" s="87" customFormat="1" ht="15" customHeight="1">
      <c r="A224" s="48">
        <v>2013</v>
      </c>
      <c r="B224" s="48" t="s">
        <v>152</v>
      </c>
      <c r="C224" s="592"/>
      <c r="D224" s="592"/>
      <c r="E224" s="592"/>
      <c r="F224" s="75">
        <v>1</v>
      </c>
      <c r="G224" s="75"/>
      <c r="H224" s="75">
        <v>1</v>
      </c>
      <c r="I224" s="75">
        <v>1</v>
      </c>
      <c r="J224" s="31"/>
      <c r="K224" s="330"/>
      <c r="L224" s="175"/>
      <c r="M224" s="69">
        <v>1923</v>
      </c>
      <c r="N224" s="75" t="s">
        <v>39</v>
      </c>
      <c r="O224" s="175"/>
      <c r="P224" s="157">
        <v>8</v>
      </c>
      <c r="Q224" s="99">
        <f>267442.11/4523*P224</f>
        <v>473.0349060358169</v>
      </c>
      <c r="R224" s="175"/>
      <c r="S224" s="17"/>
      <c r="T224" s="17"/>
    </row>
    <row r="225" spans="1:18" s="87" customFormat="1" ht="15" customHeight="1">
      <c r="A225" s="48">
        <v>2013</v>
      </c>
      <c r="B225" s="48" t="s">
        <v>152</v>
      </c>
      <c r="C225" s="592"/>
      <c r="D225" s="592"/>
      <c r="E225" s="592"/>
      <c r="F225" s="75">
        <v>1</v>
      </c>
      <c r="G225" s="75">
        <v>1</v>
      </c>
      <c r="H225" s="75"/>
      <c r="I225" s="75">
        <v>1</v>
      </c>
      <c r="J225" s="31"/>
      <c r="K225" s="330"/>
      <c r="L225" s="175"/>
      <c r="M225" s="69">
        <v>1920</v>
      </c>
      <c r="N225" s="75" t="s">
        <v>39</v>
      </c>
      <c r="O225" s="175"/>
      <c r="P225" s="157">
        <v>79</v>
      </c>
      <c r="Q225" s="99">
        <f aca="true" t="shared" si="5" ref="Q225:Q271">267442.11/4523*P225</f>
        <v>4671.219697103692</v>
      </c>
      <c r="R225" s="175"/>
    </row>
    <row r="226" spans="1:18" s="87" customFormat="1" ht="15" customHeight="1">
      <c r="A226" s="48">
        <v>2013</v>
      </c>
      <c r="B226" s="48" t="s">
        <v>152</v>
      </c>
      <c r="C226" s="592"/>
      <c r="D226" s="592"/>
      <c r="E226" s="592"/>
      <c r="F226" s="75">
        <v>1</v>
      </c>
      <c r="G226" s="75">
        <v>1</v>
      </c>
      <c r="H226" s="75"/>
      <c r="I226" s="75">
        <v>1</v>
      </c>
      <c r="J226" s="31"/>
      <c r="K226" s="330"/>
      <c r="L226" s="175"/>
      <c r="M226" s="69">
        <v>1929</v>
      </c>
      <c r="N226" s="75" t="s">
        <v>39</v>
      </c>
      <c r="O226" s="175"/>
      <c r="P226" s="157">
        <v>8</v>
      </c>
      <c r="Q226" s="99">
        <f t="shared" si="5"/>
        <v>473.0349060358169</v>
      </c>
      <c r="R226" s="175"/>
    </row>
    <row r="227" spans="1:18" s="87" customFormat="1" ht="15" customHeight="1">
      <c r="A227" s="48">
        <v>2013</v>
      </c>
      <c r="B227" s="48" t="s">
        <v>152</v>
      </c>
      <c r="C227" s="592"/>
      <c r="D227" s="592"/>
      <c r="E227" s="592"/>
      <c r="F227" s="75">
        <v>1</v>
      </c>
      <c r="G227" s="75">
        <v>1</v>
      </c>
      <c r="H227" s="75"/>
      <c r="I227" s="75">
        <v>1</v>
      </c>
      <c r="J227" s="31"/>
      <c r="K227" s="330"/>
      <c r="L227" s="175"/>
      <c r="M227" s="69">
        <v>1923</v>
      </c>
      <c r="N227" s="75" t="s">
        <v>39</v>
      </c>
      <c r="O227" s="175"/>
      <c r="P227" s="157">
        <v>198</v>
      </c>
      <c r="Q227" s="99">
        <f t="shared" si="5"/>
        <v>11707.613924386469</v>
      </c>
      <c r="R227" s="175"/>
    </row>
    <row r="228" spans="1:18" s="87" customFormat="1" ht="15" customHeight="1">
      <c r="A228" s="48">
        <v>2013</v>
      </c>
      <c r="B228" s="48" t="s">
        <v>152</v>
      </c>
      <c r="C228" s="592"/>
      <c r="D228" s="592"/>
      <c r="E228" s="592"/>
      <c r="F228" s="75">
        <v>1</v>
      </c>
      <c r="G228" s="75"/>
      <c r="H228" s="75">
        <v>1</v>
      </c>
      <c r="I228" s="75">
        <v>1</v>
      </c>
      <c r="J228" s="31"/>
      <c r="K228" s="330"/>
      <c r="L228" s="175"/>
      <c r="M228" s="69">
        <v>1921</v>
      </c>
      <c r="N228" s="75" t="s">
        <v>39</v>
      </c>
      <c r="O228" s="175"/>
      <c r="P228" s="157">
        <v>26</v>
      </c>
      <c r="Q228" s="99">
        <f t="shared" si="5"/>
        <v>1537.3634446164049</v>
      </c>
      <c r="R228" s="175"/>
    </row>
    <row r="229" spans="1:18" s="87" customFormat="1" ht="15" customHeight="1">
      <c r="A229" s="48">
        <v>2013</v>
      </c>
      <c r="B229" s="48" t="s">
        <v>152</v>
      </c>
      <c r="C229" s="592"/>
      <c r="D229" s="592"/>
      <c r="E229" s="592"/>
      <c r="F229" s="75">
        <v>1</v>
      </c>
      <c r="G229" s="75"/>
      <c r="H229" s="75">
        <v>1</v>
      </c>
      <c r="I229" s="75">
        <v>1</v>
      </c>
      <c r="J229" s="31"/>
      <c r="K229" s="330"/>
      <c r="L229" s="336"/>
      <c r="M229" s="69">
        <v>1928</v>
      </c>
      <c r="N229" s="75" t="s">
        <v>39</v>
      </c>
      <c r="O229" s="175"/>
      <c r="P229" s="157">
        <v>185</v>
      </c>
      <c r="Q229" s="99">
        <f t="shared" si="5"/>
        <v>10938.932202078266</v>
      </c>
      <c r="R229" s="175"/>
    </row>
    <row r="230" spans="1:18" ht="15" customHeight="1">
      <c r="A230" s="48">
        <v>2013</v>
      </c>
      <c r="B230" s="48" t="s">
        <v>152</v>
      </c>
      <c r="C230" s="592"/>
      <c r="D230" s="592"/>
      <c r="E230" s="592"/>
      <c r="F230" s="75">
        <v>1</v>
      </c>
      <c r="G230" s="75">
        <v>1</v>
      </c>
      <c r="H230" s="75"/>
      <c r="I230" s="75">
        <v>1</v>
      </c>
      <c r="J230" s="31"/>
      <c r="K230" s="330"/>
      <c r="L230" s="25"/>
      <c r="M230" s="69">
        <v>1935</v>
      </c>
      <c r="N230" s="75" t="s">
        <v>39</v>
      </c>
      <c r="O230" s="25"/>
      <c r="P230" s="157">
        <v>116</v>
      </c>
      <c r="Q230" s="99">
        <f t="shared" si="5"/>
        <v>6859.006137519345</v>
      </c>
      <c r="R230" s="25"/>
    </row>
    <row r="231" spans="1:18" ht="15" customHeight="1">
      <c r="A231" s="48">
        <v>2013</v>
      </c>
      <c r="B231" s="48" t="s">
        <v>152</v>
      </c>
      <c r="C231" s="592"/>
      <c r="D231" s="592"/>
      <c r="E231" s="592"/>
      <c r="F231" s="75">
        <v>1</v>
      </c>
      <c r="G231" s="75"/>
      <c r="H231" s="75">
        <v>1</v>
      </c>
      <c r="I231" s="75">
        <v>1</v>
      </c>
      <c r="J231" s="31"/>
      <c r="K231" s="330"/>
      <c r="L231" s="25"/>
      <c r="M231" s="69">
        <v>1922</v>
      </c>
      <c r="N231" s="75" t="s">
        <v>39</v>
      </c>
      <c r="O231" s="25"/>
      <c r="P231" s="157">
        <v>224</v>
      </c>
      <c r="Q231" s="99">
        <f t="shared" si="5"/>
        <v>13244.977369002874</v>
      </c>
      <c r="R231" s="25"/>
    </row>
    <row r="232" spans="1:18" ht="15" customHeight="1">
      <c r="A232" s="48">
        <v>2013</v>
      </c>
      <c r="B232" s="48" t="s">
        <v>152</v>
      </c>
      <c r="C232" s="592"/>
      <c r="D232" s="592"/>
      <c r="E232" s="592"/>
      <c r="F232" s="75">
        <v>1</v>
      </c>
      <c r="G232" s="75"/>
      <c r="H232" s="75">
        <v>1</v>
      </c>
      <c r="I232" s="75">
        <v>1</v>
      </c>
      <c r="J232" s="31"/>
      <c r="K232" s="330"/>
      <c r="L232" s="25"/>
      <c r="M232" s="69">
        <v>1939</v>
      </c>
      <c r="N232" s="75" t="s">
        <v>39</v>
      </c>
      <c r="O232" s="25"/>
      <c r="P232" s="157">
        <v>91</v>
      </c>
      <c r="Q232" s="99">
        <f t="shared" si="5"/>
        <v>5380.772056157417</v>
      </c>
      <c r="R232" s="25"/>
    </row>
    <row r="233" spans="1:18" ht="15" customHeight="1">
      <c r="A233" s="48">
        <v>2013</v>
      </c>
      <c r="B233" s="48" t="s">
        <v>152</v>
      </c>
      <c r="C233" s="592"/>
      <c r="D233" s="592"/>
      <c r="E233" s="592"/>
      <c r="F233" s="75">
        <v>1</v>
      </c>
      <c r="G233" s="75"/>
      <c r="H233" s="75">
        <v>1</v>
      </c>
      <c r="I233" s="75">
        <v>1</v>
      </c>
      <c r="J233" s="31"/>
      <c r="K233" s="330"/>
      <c r="L233" s="25"/>
      <c r="M233" s="69">
        <v>1930</v>
      </c>
      <c r="N233" s="75" t="s">
        <v>39</v>
      </c>
      <c r="O233" s="25"/>
      <c r="P233" s="157">
        <v>218</v>
      </c>
      <c r="Q233" s="99">
        <f t="shared" si="5"/>
        <v>12890.20118947601</v>
      </c>
      <c r="R233" s="25"/>
    </row>
    <row r="234" spans="1:18" ht="15" customHeight="1">
      <c r="A234" s="48">
        <v>2013</v>
      </c>
      <c r="B234" s="48" t="s">
        <v>152</v>
      </c>
      <c r="C234" s="592"/>
      <c r="D234" s="592"/>
      <c r="E234" s="592"/>
      <c r="F234" s="75">
        <v>1</v>
      </c>
      <c r="G234" s="75"/>
      <c r="H234" s="75">
        <v>1</v>
      </c>
      <c r="I234" s="75">
        <v>1</v>
      </c>
      <c r="J234" s="31"/>
      <c r="K234" s="330"/>
      <c r="L234" s="25"/>
      <c r="M234" s="69">
        <v>1933</v>
      </c>
      <c r="N234" s="75" t="s">
        <v>39</v>
      </c>
      <c r="O234" s="25"/>
      <c r="P234" s="157">
        <v>145</v>
      </c>
      <c r="Q234" s="99">
        <f t="shared" si="5"/>
        <v>8573.757671899182</v>
      </c>
      <c r="R234" s="25"/>
    </row>
    <row r="235" spans="1:18" ht="15" customHeight="1">
      <c r="A235" s="48">
        <v>2013</v>
      </c>
      <c r="B235" s="48" t="s">
        <v>152</v>
      </c>
      <c r="C235" s="592"/>
      <c r="D235" s="592"/>
      <c r="E235" s="592"/>
      <c r="F235" s="75">
        <v>1</v>
      </c>
      <c r="G235" s="75"/>
      <c r="H235" s="75">
        <v>1</v>
      </c>
      <c r="I235" s="75">
        <v>1</v>
      </c>
      <c r="J235" s="31"/>
      <c r="K235" s="330"/>
      <c r="L235" s="25"/>
      <c r="M235" s="69">
        <v>1940</v>
      </c>
      <c r="N235" s="75" t="s">
        <v>39</v>
      </c>
      <c r="O235" s="25"/>
      <c r="P235" s="157">
        <v>116</v>
      </c>
      <c r="Q235" s="99">
        <f t="shared" si="5"/>
        <v>6859.006137519345</v>
      </c>
      <c r="R235" s="25"/>
    </row>
    <row r="236" spans="1:18" ht="15" customHeight="1">
      <c r="A236" s="48">
        <v>2013</v>
      </c>
      <c r="B236" s="48" t="s">
        <v>152</v>
      </c>
      <c r="C236" s="592"/>
      <c r="D236" s="592"/>
      <c r="E236" s="592"/>
      <c r="F236" s="75">
        <v>1</v>
      </c>
      <c r="G236" s="75"/>
      <c r="H236" s="75">
        <v>1</v>
      </c>
      <c r="I236" s="75">
        <v>1</v>
      </c>
      <c r="J236" s="31"/>
      <c r="K236" s="330"/>
      <c r="L236" s="25"/>
      <c r="M236" s="69">
        <v>1928</v>
      </c>
      <c r="N236" s="75" t="s">
        <v>39</v>
      </c>
      <c r="O236" s="25"/>
      <c r="P236" s="157">
        <v>145</v>
      </c>
      <c r="Q236" s="99">
        <f t="shared" si="5"/>
        <v>8573.757671899182</v>
      </c>
      <c r="R236" s="25"/>
    </row>
    <row r="237" spans="1:18" ht="15" customHeight="1">
      <c r="A237" s="48">
        <v>2013</v>
      </c>
      <c r="B237" s="48" t="s">
        <v>152</v>
      </c>
      <c r="C237" s="592"/>
      <c r="D237" s="592"/>
      <c r="E237" s="592"/>
      <c r="F237" s="75">
        <v>1</v>
      </c>
      <c r="G237" s="75"/>
      <c r="H237" s="75">
        <v>1</v>
      </c>
      <c r="I237" s="75">
        <v>1</v>
      </c>
      <c r="J237" s="31"/>
      <c r="K237" s="330"/>
      <c r="L237" s="25"/>
      <c r="M237" s="69">
        <v>1931</v>
      </c>
      <c r="N237" s="75" t="s">
        <v>39</v>
      </c>
      <c r="O237" s="25"/>
      <c r="P237" s="157">
        <v>67</v>
      </c>
      <c r="Q237" s="99">
        <f t="shared" si="5"/>
        <v>3961.6673380499665</v>
      </c>
      <c r="R237" s="25"/>
    </row>
    <row r="238" spans="1:18" ht="15" customHeight="1">
      <c r="A238" s="48">
        <v>2013</v>
      </c>
      <c r="B238" s="48" t="s">
        <v>152</v>
      </c>
      <c r="C238" s="592"/>
      <c r="D238" s="592"/>
      <c r="E238" s="592"/>
      <c r="F238" s="75">
        <v>1</v>
      </c>
      <c r="G238" s="75"/>
      <c r="H238" s="75">
        <v>1</v>
      </c>
      <c r="I238" s="75">
        <v>1</v>
      </c>
      <c r="J238" s="31"/>
      <c r="K238" s="330"/>
      <c r="L238" s="25"/>
      <c r="M238" s="69">
        <v>1926</v>
      </c>
      <c r="N238" s="75" t="s">
        <v>39</v>
      </c>
      <c r="O238" s="25"/>
      <c r="P238" s="157">
        <v>154</v>
      </c>
      <c r="Q238" s="99">
        <f t="shared" si="5"/>
        <v>9105.921941189476</v>
      </c>
      <c r="R238" s="25"/>
    </row>
    <row r="239" spans="1:18" ht="15" customHeight="1">
      <c r="A239" s="48">
        <v>2013</v>
      </c>
      <c r="B239" s="48" t="s">
        <v>152</v>
      </c>
      <c r="C239" s="592"/>
      <c r="D239" s="592"/>
      <c r="E239" s="592"/>
      <c r="F239" s="75">
        <v>1</v>
      </c>
      <c r="G239" s="75"/>
      <c r="H239" s="75">
        <v>1</v>
      </c>
      <c r="I239" s="75">
        <v>1</v>
      </c>
      <c r="J239" s="31"/>
      <c r="K239" s="330"/>
      <c r="L239" s="25"/>
      <c r="M239" s="69">
        <v>1934</v>
      </c>
      <c r="N239" s="75" t="s">
        <v>39</v>
      </c>
      <c r="O239" s="25"/>
      <c r="P239" s="157">
        <v>68</v>
      </c>
      <c r="Q239" s="99">
        <f t="shared" si="5"/>
        <v>4020.7967013044436</v>
      </c>
      <c r="R239" s="25"/>
    </row>
    <row r="240" spans="1:18" ht="15" customHeight="1">
      <c r="A240" s="48">
        <v>2013</v>
      </c>
      <c r="B240" s="48" t="s">
        <v>152</v>
      </c>
      <c r="C240" s="592"/>
      <c r="D240" s="592"/>
      <c r="E240" s="592"/>
      <c r="F240" s="75">
        <v>1</v>
      </c>
      <c r="G240" s="75"/>
      <c r="H240" s="75">
        <v>1</v>
      </c>
      <c r="I240" s="75">
        <v>1</v>
      </c>
      <c r="J240" s="31"/>
      <c r="K240" s="330"/>
      <c r="L240" s="25"/>
      <c r="M240" s="69">
        <v>1925</v>
      </c>
      <c r="N240" s="75" t="s">
        <v>39</v>
      </c>
      <c r="O240" s="25"/>
      <c r="P240" s="157">
        <v>139</v>
      </c>
      <c r="Q240" s="99">
        <f t="shared" si="5"/>
        <v>8218.981492372319</v>
      </c>
      <c r="R240" s="25"/>
    </row>
    <row r="241" spans="1:18" ht="15" customHeight="1">
      <c r="A241" s="48">
        <v>2013</v>
      </c>
      <c r="B241" s="48" t="s">
        <v>152</v>
      </c>
      <c r="C241" s="592"/>
      <c r="D241" s="592"/>
      <c r="E241" s="592"/>
      <c r="F241" s="75">
        <v>1</v>
      </c>
      <c r="G241" s="75"/>
      <c r="H241" s="75">
        <v>1</v>
      </c>
      <c r="I241" s="75">
        <v>1</v>
      </c>
      <c r="J241" s="31"/>
      <c r="K241" s="330"/>
      <c r="L241" s="25"/>
      <c r="M241" s="69">
        <v>1925</v>
      </c>
      <c r="N241" s="75" t="s">
        <v>39</v>
      </c>
      <c r="O241" s="25"/>
      <c r="P241" s="157">
        <v>139</v>
      </c>
      <c r="Q241" s="99">
        <f t="shared" si="5"/>
        <v>8218.981492372319</v>
      </c>
      <c r="R241" s="25"/>
    </row>
    <row r="242" spans="1:18" ht="15" customHeight="1">
      <c r="A242" s="48">
        <v>2013</v>
      </c>
      <c r="B242" s="48" t="s">
        <v>152</v>
      </c>
      <c r="C242" s="592"/>
      <c r="D242" s="592"/>
      <c r="E242" s="592"/>
      <c r="F242" s="75">
        <v>1</v>
      </c>
      <c r="G242" s="75">
        <v>1</v>
      </c>
      <c r="H242" s="75"/>
      <c r="I242" s="75">
        <v>1</v>
      </c>
      <c r="J242" s="31"/>
      <c r="K242" s="330"/>
      <c r="L242" s="25"/>
      <c r="M242" s="69">
        <v>1931</v>
      </c>
      <c r="N242" s="75" t="s">
        <v>39</v>
      </c>
      <c r="O242" s="25"/>
      <c r="P242" s="157">
        <v>61</v>
      </c>
      <c r="Q242" s="99">
        <f t="shared" si="5"/>
        <v>3606.891158523104</v>
      </c>
      <c r="R242" s="25"/>
    </row>
    <row r="243" spans="1:18" ht="15" customHeight="1">
      <c r="A243" s="48">
        <v>2013</v>
      </c>
      <c r="B243" s="48" t="s">
        <v>152</v>
      </c>
      <c r="C243" s="592"/>
      <c r="D243" s="592"/>
      <c r="E243" s="592"/>
      <c r="F243" s="75">
        <v>1</v>
      </c>
      <c r="G243" s="75"/>
      <c r="H243" s="75">
        <v>1</v>
      </c>
      <c r="I243" s="75">
        <v>1</v>
      </c>
      <c r="J243" s="31"/>
      <c r="K243" s="330"/>
      <c r="L243" s="25"/>
      <c r="M243" s="69">
        <v>1924</v>
      </c>
      <c r="N243" s="75" t="s">
        <v>39</v>
      </c>
      <c r="O243" s="25"/>
      <c r="P243" s="157">
        <v>62</v>
      </c>
      <c r="Q243" s="99">
        <f t="shared" si="5"/>
        <v>3666.020521777581</v>
      </c>
      <c r="R243" s="25"/>
    </row>
    <row r="244" spans="1:18" ht="15" customHeight="1">
      <c r="A244" s="48">
        <v>2013</v>
      </c>
      <c r="B244" s="48" t="s">
        <v>152</v>
      </c>
      <c r="C244" s="592"/>
      <c r="D244" s="592"/>
      <c r="E244" s="592"/>
      <c r="F244" s="75">
        <v>1</v>
      </c>
      <c r="G244" s="75"/>
      <c r="H244" s="75">
        <v>1</v>
      </c>
      <c r="I244" s="75">
        <v>1</v>
      </c>
      <c r="J244" s="31"/>
      <c r="K244" s="330"/>
      <c r="L244" s="25"/>
      <c r="M244" s="69">
        <v>1933</v>
      </c>
      <c r="N244" s="75" t="s">
        <v>39</v>
      </c>
      <c r="O244" s="25"/>
      <c r="P244" s="157">
        <v>10</v>
      </c>
      <c r="Q244" s="99">
        <f t="shared" si="5"/>
        <v>591.2936325447711</v>
      </c>
      <c r="R244" s="25"/>
    </row>
    <row r="245" spans="1:18" ht="15" customHeight="1">
      <c r="A245" s="48">
        <v>2013</v>
      </c>
      <c r="B245" s="48" t="s">
        <v>152</v>
      </c>
      <c r="C245" s="592"/>
      <c r="D245" s="592"/>
      <c r="E245" s="592"/>
      <c r="F245" s="75">
        <v>1</v>
      </c>
      <c r="G245" s="75"/>
      <c r="H245" s="75">
        <v>1</v>
      </c>
      <c r="I245" s="75">
        <v>1</v>
      </c>
      <c r="J245" s="31"/>
      <c r="K245" s="330"/>
      <c r="L245" s="25"/>
      <c r="M245" s="69">
        <v>1931</v>
      </c>
      <c r="N245" s="75" t="s">
        <v>39</v>
      </c>
      <c r="O245" s="25"/>
      <c r="P245" s="157">
        <v>9</v>
      </c>
      <c r="Q245" s="99">
        <f t="shared" si="5"/>
        <v>532.164269290294</v>
      </c>
      <c r="R245" s="25"/>
    </row>
    <row r="246" spans="1:18" ht="15" customHeight="1">
      <c r="A246" s="48">
        <v>2013</v>
      </c>
      <c r="B246" s="48" t="s">
        <v>152</v>
      </c>
      <c r="C246" s="592"/>
      <c r="D246" s="592"/>
      <c r="E246" s="592"/>
      <c r="F246" s="75">
        <v>1</v>
      </c>
      <c r="G246" s="75">
        <v>1</v>
      </c>
      <c r="H246" s="75"/>
      <c r="I246" s="75">
        <v>1</v>
      </c>
      <c r="J246" s="31"/>
      <c r="K246" s="330"/>
      <c r="L246" s="25"/>
      <c r="M246" s="69">
        <v>1934</v>
      </c>
      <c r="N246" s="75" t="s">
        <v>39</v>
      </c>
      <c r="O246" s="25"/>
      <c r="P246" s="157">
        <v>33</v>
      </c>
      <c r="Q246" s="99">
        <f t="shared" si="5"/>
        <v>1951.2689873977447</v>
      </c>
      <c r="R246" s="25"/>
    </row>
    <row r="247" spans="1:18" ht="15" customHeight="1">
      <c r="A247" s="48">
        <v>2013</v>
      </c>
      <c r="B247" s="48" t="s">
        <v>152</v>
      </c>
      <c r="C247" s="592"/>
      <c r="D247" s="592"/>
      <c r="E247" s="592"/>
      <c r="F247" s="75">
        <v>1</v>
      </c>
      <c r="G247" s="75"/>
      <c r="H247" s="75">
        <v>1</v>
      </c>
      <c r="I247" s="75">
        <v>1</v>
      </c>
      <c r="J247" s="31"/>
      <c r="K247" s="330"/>
      <c r="L247" s="25"/>
      <c r="M247" s="69">
        <v>1928</v>
      </c>
      <c r="N247" s="75" t="s">
        <v>39</v>
      </c>
      <c r="O247" s="25"/>
      <c r="P247" s="157">
        <v>54</v>
      </c>
      <c r="Q247" s="99">
        <f t="shared" si="5"/>
        <v>3192.985615741764</v>
      </c>
      <c r="R247" s="25"/>
    </row>
    <row r="248" spans="1:18" ht="15" customHeight="1">
      <c r="A248" s="48">
        <v>2013</v>
      </c>
      <c r="B248" s="48" t="s">
        <v>152</v>
      </c>
      <c r="C248" s="592"/>
      <c r="D248" s="592"/>
      <c r="E248" s="592"/>
      <c r="F248" s="75">
        <v>1</v>
      </c>
      <c r="G248" s="75"/>
      <c r="H248" s="75">
        <v>1</v>
      </c>
      <c r="I248" s="75">
        <v>1</v>
      </c>
      <c r="J248" s="31"/>
      <c r="K248" s="330"/>
      <c r="L248" s="25"/>
      <c r="M248" s="69">
        <v>1925</v>
      </c>
      <c r="N248" s="75" t="s">
        <v>39</v>
      </c>
      <c r="O248" s="25"/>
      <c r="P248" s="157">
        <v>84</v>
      </c>
      <c r="Q248" s="99">
        <f t="shared" si="5"/>
        <v>4966.866513376078</v>
      </c>
      <c r="R248" s="25"/>
    </row>
    <row r="249" spans="1:18" ht="15" customHeight="1">
      <c r="A249" s="48">
        <v>2013</v>
      </c>
      <c r="B249" s="48" t="s">
        <v>152</v>
      </c>
      <c r="C249" s="592"/>
      <c r="D249" s="592"/>
      <c r="E249" s="592"/>
      <c r="F249" s="75">
        <v>1</v>
      </c>
      <c r="G249" s="75"/>
      <c r="H249" s="75">
        <v>1</v>
      </c>
      <c r="I249" s="75">
        <v>1</v>
      </c>
      <c r="J249" s="31"/>
      <c r="K249" s="330"/>
      <c r="L249" s="25"/>
      <c r="M249" s="69">
        <v>1939</v>
      </c>
      <c r="N249" s="75" t="s">
        <v>39</v>
      </c>
      <c r="O249" s="25"/>
      <c r="P249" s="157">
        <v>36</v>
      </c>
      <c r="Q249" s="99">
        <f t="shared" si="5"/>
        <v>2128.657077161176</v>
      </c>
      <c r="R249" s="25"/>
    </row>
    <row r="250" spans="1:18" ht="15" customHeight="1">
      <c r="A250" s="48">
        <v>2013</v>
      </c>
      <c r="B250" s="48" t="s">
        <v>152</v>
      </c>
      <c r="C250" s="592"/>
      <c r="D250" s="592"/>
      <c r="E250" s="592"/>
      <c r="F250" s="75">
        <v>1</v>
      </c>
      <c r="G250" s="75"/>
      <c r="H250" s="75">
        <v>1</v>
      </c>
      <c r="I250" s="75">
        <v>1</v>
      </c>
      <c r="J250" s="31"/>
      <c r="K250" s="330"/>
      <c r="L250" s="25"/>
      <c r="M250" s="69">
        <v>1940</v>
      </c>
      <c r="N250" s="75" t="s">
        <v>39</v>
      </c>
      <c r="O250" s="25"/>
      <c r="P250" s="157">
        <v>213</v>
      </c>
      <c r="Q250" s="99">
        <f t="shared" si="5"/>
        <v>12594.554373203626</v>
      </c>
      <c r="R250" s="25"/>
    </row>
    <row r="251" spans="1:18" ht="15" customHeight="1">
      <c r="A251" s="48">
        <v>2013</v>
      </c>
      <c r="B251" s="48" t="s">
        <v>152</v>
      </c>
      <c r="C251" s="592"/>
      <c r="D251" s="592"/>
      <c r="E251" s="592"/>
      <c r="F251" s="75">
        <v>1</v>
      </c>
      <c r="G251" s="75"/>
      <c r="H251" s="75">
        <v>1</v>
      </c>
      <c r="I251" s="75">
        <v>1</v>
      </c>
      <c r="J251" s="31"/>
      <c r="K251" s="330"/>
      <c r="L251" s="25"/>
      <c r="M251" s="69">
        <v>1921</v>
      </c>
      <c r="N251" s="75" t="s">
        <v>39</v>
      </c>
      <c r="O251" s="25"/>
      <c r="P251" s="157">
        <v>62</v>
      </c>
      <c r="Q251" s="99">
        <f t="shared" si="5"/>
        <v>3666.020521777581</v>
      </c>
      <c r="R251" s="25"/>
    </row>
    <row r="252" spans="1:18" ht="15" customHeight="1">
      <c r="A252" s="48">
        <v>2013</v>
      </c>
      <c r="B252" s="48" t="s">
        <v>152</v>
      </c>
      <c r="C252" s="592"/>
      <c r="D252" s="592"/>
      <c r="E252" s="592"/>
      <c r="F252" s="75">
        <v>1</v>
      </c>
      <c r="G252" s="75"/>
      <c r="H252" s="75">
        <v>1</v>
      </c>
      <c r="I252" s="75">
        <v>1</v>
      </c>
      <c r="J252" s="31"/>
      <c r="K252" s="330"/>
      <c r="L252" s="25"/>
      <c r="M252" s="69">
        <v>1948</v>
      </c>
      <c r="N252" s="75" t="s">
        <v>39</v>
      </c>
      <c r="O252" s="25"/>
      <c r="P252" s="157">
        <v>56</v>
      </c>
      <c r="Q252" s="99">
        <f t="shared" si="5"/>
        <v>3311.2443422507185</v>
      </c>
      <c r="R252" s="25"/>
    </row>
    <row r="253" spans="1:18" ht="15" customHeight="1">
      <c r="A253" s="48">
        <v>2013</v>
      </c>
      <c r="B253" s="48" t="s">
        <v>152</v>
      </c>
      <c r="C253" s="592"/>
      <c r="D253" s="592"/>
      <c r="E253" s="592"/>
      <c r="F253" s="75">
        <v>1</v>
      </c>
      <c r="G253" s="75"/>
      <c r="H253" s="75">
        <v>1</v>
      </c>
      <c r="I253" s="75">
        <v>1</v>
      </c>
      <c r="J253" s="31"/>
      <c r="K253" s="330"/>
      <c r="L253" s="25"/>
      <c r="M253" s="69">
        <v>1935</v>
      </c>
      <c r="N253" s="75" t="s">
        <v>39</v>
      </c>
      <c r="O253" s="25"/>
      <c r="P253" s="157">
        <v>49</v>
      </c>
      <c r="Q253" s="99">
        <f t="shared" si="5"/>
        <v>2897.3387994693785</v>
      </c>
      <c r="R253" s="25"/>
    </row>
    <row r="254" spans="1:18" ht="15" customHeight="1">
      <c r="A254" s="48">
        <v>2013</v>
      </c>
      <c r="B254" s="48" t="s">
        <v>152</v>
      </c>
      <c r="C254" s="592"/>
      <c r="D254" s="592"/>
      <c r="E254" s="592"/>
      <c r="F254" s="75">
        <v>1</v>
      </c>
      <c r="G254" s="75"/>
      <c r="H254" s="75">
        <v>1</v>
      </c>
      <c r="I254" s="75">
        <v>1</v>
      </c>
      <c r="J254" s="31"/>
      <c r="K254" s="330"/>
      <c r="L254" s="25"/>
      <c r="M254" s="69">
        <v>1928</v>
      </c>
      <c r="N254" s="75" t="s">
        <v>39</v>
      </c>
      <c r="O254" s="25"/>
      <c r="P254" s="157">
        <v>103</v>
      </c>
      <c r="Q254" s="99">
        <f t="shared" si="5"/>
        <v>6090.324415211143</v>
      </c>
      <c r="R254" s="25"/>
    </row>
    <row r="255" spans="1:18" ht="15" customHeight="1">
      <c r="A255" s="48">
        <v>2013</v>
      </c>
      <c r="B255" s="48" t="s">
        <v>152</v>
      </c>
      <c r="C255" s="592"/>
      <c r="D255" s="592"/>
      <c r="E255" s="592"/>
      <c r="F255" s="75">
        <v>1</v>
      </c>
      <c r="G255" s="75"/>
      <c r="H255" s="75">
        <v>1</v>
      </c>
      <c r="I255" s="75">
        <v>1</v>
      </c>
      <c r="J255" s="31"/>
      <c r="K255" s="330"/>
      <c r="L255" s="25"/>
      <c r="M255" s="69">
        <v>1924</v>
      </c>
      <c r="N255" s="75" t="s">
        <v>39</v>
      </c>
      <c r="O255" s="25"/>
      <c r="P255" s="157">
        <v>197</v>
      </c>
      <c r="Q255" s="99">
        <f t="shared" si="5"/>
        <v>11648.48456113199</v>
      </c>
      <c r="R255" s="25"/>
    </row>
    <row r="256" spans="1:18" ht="15" customHeight="1">
      <c r="A256" s="48">
        <v>2013</v>
      </c>
      <c r="B256" s="48" t="s">
        <v>152</v>
      </c>
      <c r="C256" s="592"/>
      <c r="D256" s="592"/>
      <c r="E256" s="592"/>
      <c r="F256" s="75">
        <v>1</v>
      </c>
      <c r="G256" s="75"/>
      <c r="H256" s="75">
        <v>1</v>
      </c>
      <c r="I256" s="75">
        <v>1</v>
      </c>
      <c r="J256" s="31"/>
      <c r="K256" s="330"/>
      <c r="L256" s="25"/>
      <c r="M256" s="69">
        <v>1931</v>
      </c>
      <c r="N256" s="75" t="s">
        <v>39</v>
      </c>
      <c r="O256" s="25"/>
      <c r="P256" s="157">
        <v>6</v>
      </c>
      <c r="Q256" s="99">
        <f t="shared" si="5"/>
        <v>354.7761795268627</v>
      </c>
      <c r="R256" s="25"/>
    </row>
    <row r="257" spans="1:18" ht="15" customHeight="1">
      <c r="A257" s="48">
        <v>2013</v>
      </c>
      <c r="B257" s="48" t="s">
        <v>152</v>
      </c>
      <c r="C257" s="592"/>
      <c r="D257" s="592"/>
      <c r="E257" s="592"/>
      <c r="F257" s="75">
        <v>1</v>
      </c>
      <c r="G257" s="75"/>
      <c r="H257" s="75">
        <v>1</v>
      </c>
      <c r="I257" s="75">
        <v>1</v>
      </c>
      <c r="J257" s="31"/>
      <c r="K257" s="330"/>
      <c r="L257" s="25"/>
      <c r="M257" s="69">
        <v>1915</v>
      </c>
      <c r="N257" s="75" t="s">
        <v>39</v>
      </c>
      <c r="O257" s="25"/>
      <c r="P257" s="157">
        <v>4</v>
      </c>
      <c r="Q257" s="99">
        <f t="shared" si="5"/>
        <v>236.51745301790845</v>
      </c>
      <c r="R257" s="25"/>
    </row>
    <row r="258" spans="1:18" ht="15" customHeight="1">
      <c r="A258" s="48">
        <v>2013</v>
      </c>
      <c r="B258" s="48" t="s">
        <v>152</v>
      </c>
      <c r="C258" s="592"/>
      <c r="D258" s="592"/>
      <c r="E258" s="592"/>
      <c r="F258" s="75">
        <v>1</v>
      </c>
      <c r="G258" s="75"/>
      <c r="H258" s="75">
        <v>1</v>
      </c>
      <c r="I258" s="75">
        <v>1</v>
      </c>
      <c r="J258" s="31"/>
      <c r="K258" s="330"/>
      <c r="L258" s="25"/>
      <c r="M258" s="69">
        <v>1927</v>
      </c>
      <c r="N258" s="75" t="s">
        <v>39</v>
      </c>
      <c r="O258" s="25"/>
      <c r="P258" s="157">
        <v>1</v>
      </c>
      <c r="Q258" s="99">
        <f t="shared" si="5"/>
        <v>59.12936325447711</v>
      </c>
      <c r="R258" s="25"/>
    </row>
    <row r="259" spans="1:18" ht="15" customHeight="1">
      <c r="A259" s="48">
        <v>2013</v>
      </c>
      <c r="B259" s="48" t="s">
        <v>152</v>
      </c>
      <c r="C259" s="592"/>
      <c r="D259" s="592"/>
      <c r="E259" s="592"/>
      <c r="F259" s="75">
        <v>1</v>
      </c>
      <c r="G259" s="75">
        <v>1</v>
      </c>
      <c r="H259" s="75"/>
      <c r="I259" s="75">
        <v>1</v>
      </c>
      <c r="J259" s="31"/>
      <c r="K259" s="330"/>
      <c r="L259" s="25"/>
      <c r="M259" s="69">
        <v>1945</v>
      </c>
      <c r="N259" s="75" t="s">
        <v>39</v>
      </c>
      <c r="O259" s="25"/>
      <c r="P259" s="157">
        <v>119</v>
      </c>
      <c r="Q259" s="99">
        <f t="shared" si="5"/>
        <v>7036.394227282776</v>
      </c>
      <c r="R259" s="25"/>
    </row>
    <row r="260" spans="1:18" ht="15" customHeight="1">
      <c r="A260" s="48">
        <v>2013</v>
      </c>
      <c r="B260" s="48" t="s">
        <v>152</v>
      </c>
      <c r="C260" s="592"/>
      <c r="D260" s="592"/>
      <c r="E260" s="592"/>
      <c r="F260" s="75">
        <v>1</v>
      </c>
      <c r="G260" s="75"/>
      <c r="H260" s="75">
        <v>1</v>
      </c>
      <c r="I260" s="75">
        <v>1</v>
      </c>
      <c r="J260" s="31"/>
      <c r="K260" s="330"/>
      <c r="L260" s="25"/>
      <c r="M260" s="69">
        <v>1924</v>
      </c>
      <c r="N260" s="75" t="s">
        <v>39</v>
      </c>
      <c r="O260" s="25"/>
      <c r="P260" s="157">
        <v>124</v>
      </c>
      <c r="Q260" s="99">
        <f t="shared" si="5"/>
        <v>7332.041043555162</v>
      </c>
      <c r="R260" s="25"/>
    </row>
    <row r="261" spans="1:18" ht="15" customHeight="1">
      <c r="A261" s="48">
        <v>2013</v>
      </c>
      <c r="B261" s="48" t="s">
        <v>152</v>
      </c>
      <c r="C261" s="592"/>
      <c r="D261" s="592"/>
      <c r="E261" s="592"/>
      <c r="F261" s="75">
        <v>1</v>
      </c>
      <c r="G261" s="75"/>
      <c r="H261" s="75">
        <v>1</v>
      </c>
      <c r="I261" s="75">
        <v>1</v>
      </c>
      <c r="J261" s="31"/>
      <c r="K261" s="25"/>
      <c r="L261" s="25"/>
      <c r="M261" s="69">
        <v>1921</v>
      </c>
      <c r="N261" s="75" t="s">
        <v>39</v>
      </c>
      <c r="O261" s="25"/>
      <c r="P261" s="157">
        <v>81</v>
      </c>
      <c r="Q261" s="99">
        <f t="shared" si="5"/>
        <v>4789.478423612646</v>
      </c>
      <c r="R261" s="25"/>
    </row>
    <row r="262" spans="1:18" ht="15" customHeight="1">
      <c r="A262" s="48">
        <v>2013</v>
      </c>
      <c r="B262" s="48" t="s">
        <v>152</v>
      </c>
      <c r="C262" s="592"/>
      <c r="D262" s="592"/>
      <c r="E262" s="592"/>
      <c r="F262" s="75">
        <v>1</v>
      </c>
      <c r="G262" s="75"/>
      <c r="H262" s="75">
        <v>1</v>
      </c>
      <c r="I262" s="75">
        <v>1</v>
      </c>
      <c r="J262" s="31"/>
      <c r="K262" s="330"/>
      <c r="L262" s="25"/>
      <c r="M262" s="69">
        <v>1931</v>
      </c>
      <c r="N262" s="75" t="s">
        <v>39</v>
      </c>
      <c r="O262" s="25"/>
      <c r="P262" s="157">
        <v>122</v>
      </c>
      <c r="Q262" s="99">
        <f t="shared" si="5"/>
        <v>7213.782317046208</v>
      </c>
      <c r="R262" s="25"/>
    </row>
    <row r="263" spans="1:18" ht="15" customHeight="1">
      <c r="A263" s="48">
        <v>2013</v>
      </c>
      <c r="B263" s="48" t="s">
        <v>152</v>
      </c>
      <c r="C263" s="592"/>
      <c r="D263" s="592"/>
      <c r="E263" s="592"/>
      <c r="F263" s="75">
        <v>1</v>
      </c>
      <c r="G263" s="75">
        <v>1</v>
      </c>
      <c r="H263" s="75"/>
      <c r="I263" s="75">
        <v>1</v>
      </c>
      <c r="J263" s="31"/>
      <c r="K263" s="330"/>
      <c r="L263" s="25"/>
      <c r="M263" s="69">
        <v>1926</v>
      </c>
      <c r="N263" s="75" t="s">
        <v>39</v>
      </c>
      <c r="O263" s="25"/>
      <c r="P263" s="157">
        <v>67</v>
      </c>
      <c r="Q263" s="99">
        <f t="shared" si="5"/>
        <v>3961.6673380499665</v>
      </c>
      <c r="R263" s="25"/>
    </row>
    <row r="264" spans="1:18" ht="15" customHeight="1">
      <c r="A264" s="48">
        <v>2013</v>
      </c>
      <c r="B264" s="48" t="s">
        <v>152</v>
      </c>
      <c r="C264" s="592"/>
      <c r="D264" s="592"/>
      <c r="E264" s="592"/>
      <c r="F264" s="75">
        <v>1</v>
      </c>
      <c r="G264" s="75"/>
      <c r="H264" s="75">
        <v>1</v>
      </c>
      <c r="I264" s="75">
        <v>1</v>
      </c>
      <c r="J264" s="31"/>
      <c r="K264" s="25"/>
      <c r="L264" s="25"/>
      <c r="M264" s="69">
        <v>1923</v>
      </c>
      <c r="N264" s="75" t="s">
        <v>39</v>
      </c>
      <c r="O264" s="25"/>
      <c r="P264" s="157">
        <v>244</v>
      </c>
      <c r="Q264" s="99">
        <f t="shared" si="5"/>
        <v>14427.564634092416</v>
      </c>
      <c r="R264" s="25"/>
    </row>
    <row r="265" spans="1:18" ht="15" customHeight="1">
      <c r="A265" s="48">
        <v>2013</v>
      </c>
      <c r="B265" s="48" t="s">
        <v>152</v>
      </c>
      <c r="C265" s="592"/>
      <c r="D265" s="592"/>
      <c r="E265" s="592"/>
      <c r="F265" s="75">
        <v>1</v>
      </c>
      <c r="G265" s="75"/>
      <c r="H265" s="75">
        <v>1</v>
      </c>
      <c r="I265" s="75">
        <v>1</v>
      </c>
      <c r="J265" s="31"/>
      <c r="K265" s="330"/>
      <c r="L265" s="25"/>
      <c r="M265" s="69">
        <v>1934</v>
      </c>
      <c r="N265" s="75" t="s">
        <v>39</v>
      </c>
      <c r="O265" s="25"/>
      <c r="P265" s="157">
        <v>12</v>
      </c>
      <c r="Q265" s="99">
        <f t="shared" si="5"/>
        <v>709.5523590537254</v>
      </c>
      <c r="R265" s="25"/>
    </row>
    <row r="266" spans="1:18" ht="15" customHeight="1">
      <c r="A266" s="48">
        <v>2013</v>
      </c>
      <c r="B266" s="48" t="s">
        <v>152</v>
      </c>
      <c r="C266" s="592"/>
      <c r="D266" s="592"/>
      <c r="E266" s="592"/>
      <c r="F266" s="75">
        <v>1</v>
      </c>
      <c r="G266" s="75">
        <v>1</v>
      </c>
      <c r="H266" s="75"/>
      <c r="I266" s="75">
        <v>1</v>
      </c>
      <c r="J266" s="31"/>
      <c r="K266" s="330"/>
      <c r="L266" s="25"/>
      <c r="M266" s="69">
        <v>1928</v>
      </c>
      <c r="N266" s="75" t="s">
        <v>39</v>
      </c>
      <c r="O266" s="25"/>
      <c r="P266" s="157">
        <v>20</v>
      </c>
      <c r="Q266" s="99">
        <f t="shared" si="5"/>
        <v>1182.5872650895421</v>
      </c>
      <c r="R266" s="25"/>
    </row>
    <row r="267" spans="1:18" ht="15" customHeight="1">
      <c r="A267" s="48">
        <v>2013</v>
      </c>
      <c r="B267" s="48" t="s">
        <v>152</v>
      </c>
      <c r="C267" s="592"/>
      <c r="D267" s="592"/>
      <c r="E267" s="592"/>
      <c r="F267" s="75">
        <v>1</v>
      </c>
      <c r="G267" s="75">
        <v>1</v>
      </c>
      <c r="H267" s="75"/>
      <c r="I267" s="75">
        <v>1</v>
      </c>
      <c r="J267" s="31"/>
      <c r="K267" s="330"/>
      <c r="L267" s="25"/>
      <c r="M267" s="69">
        <v>1927</v>
      </c>
      <c r="N267" s="75" t="s">
        <v>39</v>
      </c>
      <c r="O267" s="25"/>
      <c r="P267" s="157">
        <v>49</v>
      </c>
      <c r="Q267" s="99">
        <f t="shared" si="5"/>
        <v>2897.3387994693785</v>
      </c>
      <c r="R267" s="25"/>
    </row>
    <row r="268" spans="1:18" ht="15" customHeight="1">
      <c r="A268" s="48">
        <v>2013</v>
      </c>
      <c r="B268" s="48" t="s">
        <v>152</v>
      </c>
      <c r="C268" s="592"/>
      <c r="D268" s="592"/>
      <c r="E268" s="592"/>
      <c r="F268" s="75">
        <v>1</v>
      </c>
      <c r="G268" s="75">
        <v>1</v>
      </c>
      <c r="H268" s="75"/>
      <c r="I268" s="75">
        <v>1</v>
      </c>
      <c r="J268" s="31"/>
      <c r="K268" s="330"/>
      <c r="L268" s="25"/>
      <c r="M268" s="69">
        <v>1920</v>
      </c>
      <c r="N268" s="75" t="s">
        <v>39</v>
      </c>
      <c r="O268" s="25"/>
      <c r="P268" s="157">
        <v>43</v>
      </c>
      <c r="Q268" s="99">
        <f t="shared" si="5"/>
        <v>2542.562619942516</v>
      </c>
      <c r="R268" s="25"/>
    </row>
    <row r="269" spans="1:18" ht="15" customHeight="1">
      <c r="A269" s="48">
        <v>2013</v>
      </c>
      <c r="B269" s="48" t="s">
        <v>152</v>
      </c>
      <c r="C269" s="592"/>
      <c r="D269" s="592"/>
      <c r="E269" s="592"/>
      <c r="F269" s="75">
        <v>1</v>
      </c>
      <c r="G269" s="75"/>
      <c r="H269" s="75">
        <v>1</v>
      </c>
      <c r="I269" s="75">
        <v>1</v>
      </c>
      <c r="J269" s="31"/>
      <c r="K269" s="330"/>
      <c r="L269" s="25"/>
      <c r="M269" s="69">
        <v>1925</v>
      </c>
      <c r="N269" s="75" t="s">
        <v>39</v>
      </c>
      <c r="O269" s="25"/>
      <c r="P269" s="157">
        <v>121</v>
      </c>
      <c r="Q269" s="99">
        <f t="shared" si="5"/>
        <v>7154.65295379173</v>
      </c>
      <c r="R269" s="25"/>
    </row>
    <row r="270" spans="1:18" ht="15" customHeight="1">
      <c r="A270" s="48">
        <v>2013</v>
      </c>
      <c r="B270" s="48" t="s">
        <v>152</v>
      </c>
      <c r="C270" s="592"/>
      <c r="D270" s="592"/>
      <c r="E270" s="592"/>
      <c r="F270" s="75">
        <v>1</v>
      </c>
      <c r="G270" s="75"/>
      <c r="H270" s="75">
        <v>1</v>
      </c>
      <c r="I270" s="75">
        <v>1</v>
      </c>
      <c r="J270" s="31"/>
      <c r="K270" s="330"/>
      <c r="L270" s="25"/>
      <c r="M270" s="69">
        <v>1941</v>
      </c>
      <c r="N270" s="75" t="s">
        <v>39</v>
      </c>
      <c r="O270" s="25"/>
      <c r="P270" s="157">
        <v>247</v>
      </c>
      <c r="Q270" s="99">
        <f t="shared" si="5"/>
        <v>14604.952723855848</v>
      </c>
      <c r="R270" s="25"/>
    </row>
    <row r="271" spans="1:18" ht="15" customHeight="1">
      <c r="A271" s="48">
        <v>2013</v>
      </c>
      <c r="B271" s="48" t="s">
        <v>152</v>
      </c>
      <c r="C271" s="592"/>
      <c r="D271" s="592"/>
      <c r="E271" s="592"/>
      <c r="F271" s="75">
        <v>1</v>
      </c>
      <c r="G271" s="75"/>
      <c r="H271" s="75">
        <v>1</v>
      </c>
      <c r="I271" s="75">
        <v>1</v>
      </c>
      <c r="J271" s="31"/>
      <c r="K271" s="330"/>
      <c r="L271" s="25"/>
      <c r="M271" s="69">
        <v>1922</v>
      </c>
      <c r="N271" s="75" t="s">
        <v>39</v>
      </c>
      <c r="O271" s="25"/>
      <c r="P271" s="157">
        <v>108</v>
      </c>
      <c r="Q271" s="99">
        <f t="shared" si="5"/>
        <v>6385.971231483528</v>
      </c>
      <c r="R271" s="25"/>
    </row>
    <row r="272" spans="1:18" ht="15" customHeight="1">
      <c r="A272" s="608" t="s">
        <v>108</v>
      </c>
      <c r="B272" s="608"/>
      <c r="C272" s="176" t="s">
        <v>154</v>
      </c>
      <c r="D272" s="176"/>
      <c r="E272" s="177"/>
      <c r="F272" s="40">
        <f>SUM(F224:F271)</f>
        <v>48</v>
      </c>
      <c r="G272" s="40">
        <f>SUM(G224:G271)</f>
        <v>11</v>
      </c>
      <c r="H272" s="40">
        <f>SUM(H224:H271)</f>
        <v>37</v>
      </c>
      <c r="I272" s="40">
        <f>SUM(I224:I271)</f>
        <v>48</v>
      </c>
      <c r="J272" s="40">
        <f>SUM(J224:J271)</f>
        <v>0</v>
      </c>
      <c r="K272" s="40" t="s">
        <v>154</v>
      </c>
      <c r="L272" s="40"/>
      <c r="M272" s="40" t="s">
        <v>154</v>
      </c>
      <c r="N272" s="40" t="s">
        <v>154</v>
      </c>
      <c r="O272" s="40" t="s">
        <v>154</v>
      </c>
      <c r="P272" s="148">
        <f>SUM(P224:P271)</f>
        <v>4523</v>
      </c>
      <c r="Q272" s="254">
        <v>267442.11</v>
      </c>
      <c r="R272" s="178"/>
    </row>
    <row r="273" spans="1:18" ht="15" customHeight="1">
      <c r="A273" s="48">
        <v>2013</v>
      </c>
      <c r="B273" s="48" t="s">
        <v>152</v>
      </c>
      <c r="C273" s="592"/>
      <c r="D273" s="592"/>
      <c r="E273" s="592"/>
      <c r="F273" s="75">
        <v>1</v>
      </c>
      <c r="G273" s="75"/>
      <c r="H273" s="75">
        <v>1</v>
      </c>
      <c r="I273" s="75">
        <v>1</v>
      </c>
      <c r="J273" s="30"/>
      <c r="K273" s="330"/>
      <c r="L273" s="25"/>
      <c r="M273" s="69">
        <v>1921</v>
      </c>
      <c r="N273" s="317" t="s">
        <v>31</v>
      </c>
      <c r="O273" s="25"/>
      <c r="P273" s="157">
        <v>9</v>
      </c>
      <c r="Q273" s="99">
        <f>247585.58/4074*P273</f>
        <v>546.9489985272459</v>
      </c>
      <c r="R273" s="25"/>
    </row>
    <row r="274" spans="1:18" ht="15" customHeight="1">
      <c r="A274" s="48">
        <v>2013</v>
      </c>
      <c r="B274" s="48" t="s">
        <v>152</v>
      </c>
      <c r="C274" s="592"/>
      <c r="D274" s="592"/>
      <c r="E274" s="592"/>
      <c r="F274" s="75">
        <v>1</v>
      </c>
      <c r="G274" s="75">
        <v>1</v>
      </c>
      <c r="H274" s="75"/>
      <c r="I274" s="75">
        <v>1</v>
      </c>
      <c r="J274" s="30"/>
      <c r="K274" s="25"/>
      <c r="L274" s="25"/>
      <c r="M274" s="69">
        <v>1929</v>
      </c>
      <c r="N274" s="317" t="s">
        <v>31</v>
      </c>
      <c r="O274" s="25"/>
      <c r="P274" s="157">
        <v>228</v>
      </c>
      <c r="Q274" s="99">
        <f aca="true" t="shared" si="6" ref="Q274:Q316">247585.58/4074*P274</f>
        <v>13856.041296023563</v>
      </c>
      <c r="R274" s="25"/>
    </row>
    <row r="275" spans="1:18" ht="15.75">
      <c r="A275" s="48">
        <v>2013</v>
      </c>
      <c r="B275" s="48" t="s">
        <v>152</v>
      </c>
      <c r="C275" s="592"/>
      <c r="D275" s="592"/>
      <c r="E275" s="592"/>
      <c r="F275" s="75">
        <v>1</v>
      </c>
      <c r="G275" s="75">
        <v>1</v>
      </c>
      <c r="H275" s="75"/>
      <c r="I275" s="75">
        <v>1</v>
      </c>
      <c r="J275" s="30"/>
      <c r="K275" s="330"/>
      <c r="L275" s="25"/>
      <c r="M275" s="69">
        <v>1933</v>
      </c>
      <c r="N275" s="317" t="s">
        <v>31</v>
      </c>
      <c r="O275" s="25"/>
      <c r="P275" s="157">
        <v>165</v>
      </c>
      <c r="Q275" s="99">
        <f t="shared" si="6"/>
        <v>10027.398306332841</v>
      </c>
      <c r="R275" s="25"/>
    </row>
    <row r="276" spans="1:18" ht="15.75">
      <c r="A276" s="48">
        <v>2013</v>
      </c>
      <c r="B276" s="48" t="s">
        <v>152</v>
      </c>
      <c r="C276" s="592"/>
      <c r="D276" s="592"/>
      <c r="E276" s="592"/>
      <c r="F276" s="75">
        <v>1</v>
      </c>
      <c r="G276" s="75"/>
      <c r="H276" s="75">
        <v>1</v>
      </c>
      <c r="I276" s="75">
        <v>1</v>
      </c>
      <c r="J276" s="30"/>
      <c r="K276" s="330"/>
      <c r="L276" s="25"/>
      <c r="M276" s="69">
        <v>1935</v>
      </c>
      <c r="N276" s="317" t="s">
        <v>31</v>
      </c>
      <c r="O276" s="25"/>
      <c r="P276" s="157">
        <v>225</v>
      </c>
      <c r="Q276" s="99">
        <f t="shared" si="6"/>
        <v>13673.724963181148</v>
      </c>
      <c r="R276" s="25"/>
    </row>
    <row r="277" spans="1:18" ht="15.75">
      <c r="A277" s="48">
        <v>2013</v>
      </c>
      <c r="B277" s="48" t="s">
        <v>152</v>
      </c>
      <c r="C277" s="592"/>
      <c r="D277" s="592"/>
      <c r="E277" s="592"/>
      <c r="F277" s="75">
        <v>1</v>
      </c>
      <c r="G277" s="75"/>
      <c r="H277" s="75">
        <v>1</v>
      </c>
      <c r="I277" s="75">
        <v>1</v>
      </c>
      <c r="J277" s="30"/>
      <c r="K277" s="330"/>
      <c r="L277" s="25"/>
      <c r="M277" s="69">
        <v>1987</v>
      </c>
      <c r="N277" s="317" t="s">
        <v>31</v>
      </c>
      <c r="O277" s="25"/>
      <c r="P277" s="157">
        <v>221</v>
      </c>
      <c r="Q277" s="99">
        <f t="shared" si="6"/>
        <v>13430.63651939126</v>
      </c>
      <c r="R277" s="25"/>
    </row>
    <row r="278" spans="1:18" ht="15.75">
      <c r="A278" s="48">
        <v>2013</v>
      </c>
      <c r="B278" s="48" t="s">
        <v>152</v>
      </c>
      <c r="C278" s="592"/>
      <c r="D278" s="592"/>
      <c r="E278" s="592"/>
      <c r="F278" s="75">
        <v>1</v>
      </c>
      <c r="G278" s="75"/>
      <c r="H278" s="75">
        <v>1</v>
      </c>
      <c r="I278" s="75">
        <v>1</v>
      </c>
      <c r="J278" s="30"/>
      <c r="K278" s="330"/>
      <c r="L278" s="25"/>
      <c r="M278" s="69">
        <v>1915</v>
      </c>
      <c r="N278" s="317" t="s">
        <v>31</v>
      </c>
      <c r="O278" s="25"/>
      <c r="P278" s="157">
        <v>131</v>
      </c>
      <c r="Q278" s="99">
        <f t="shared" si="6"/>
        <v>7961.146534118801</v>
      </c>
      <c r="R278" s="25"/>
    </row>
    <row r="279" spans="1:18" ht="15.75">
      <c r="A279" s="48">
        <v>2013</v>
      </c>
      <c r="B279" s="48" t="s">
        <v>152</v>
      </c>
      <c r="C279" s="592"/>
      <c r="D279" s="592"/>
      <c r="E279" s="592"/>
      <c r="F279" s="75">
        <v>1</v>
      </c>
      <c r="G279" s="75"/>
      <c r="H279" s="75">
        <v>1</v>
      </c>
      <c r="I279" s="75">
        <v>1</v>
      </c>
      <c r="J279" s="30"/>
      <c r="K279" s="330"/>
      <c r="L279" s="25"/>
      <c r="M279" s="69">
        <v>1928</v>
      </c>
      <c r="N279" s="317" t="s">
        <v>31</v>
      </c>
      <c r="O279" s="25"/>
      <c r="P279" s="157">
        <v>142</v>
      </c>
      <c r="Q279" s="99">
        <f t="shared" si="6"/>
        <v>8629.63975454099</v>
      </c>
      <c r="R279" s="25"/>
    </row>
    <row r="280" spans="1:18" ht="15.75">
      <c r="A280" s="48">
        <v>2013</v>
      </c>
      <c r="B280" s="48" t="s">
        <v>152</v>
      </c>
      <c r="C280" s="592"/>
      <c r="D280" s="592"/>
      <c r="E280" s="592"/>
      <c r="F280" s="75">
        <v>1</v>
      </c>
      <c r="G280" s="75"/>
      <c r="H280" s="75">
        <v>1</v>
      </c>
      <c r="I280" s="75">
        <v>1</v>
      </c>
      <c r="J280" s="30"/>
      <c r="K280" s="330"/>
      <c r="L280" s="25"/>
      <c r="M280" s="69">
        <v>1928</v>
      </c>
      <c r="N280" s="317" t="s">
        <v>31</v>
      </c>
      <c r="O280" s="25"/>
      <c r="P280" s="157">
        <v>61</v>
      </c>
      <c r="Q280" s="99">
        <f t="shared" si="6"/>
        <v>3707.098767795778</v>
      </c>
      <c r="R280" s="25"/>
    </row>
    <row r="281" spans="1:18" ht="15.75">
      <c r="A281" s="48">
        <v>2013</v>
      </c>
      <c r="B281" s="48" t="s">
        <v>152</v>
      </c>
      <c r="C281" s="592"/>
      <c r="D281" s="592"/>
      <c r="E281" s="592"/>
      <c r="F281" s="75">
        <v>1</v>
      </c>
      <c r="G281" s="75"/>
      <c r="H281" s="75">
        <v>1</v>
      </c>
      <c r="I281" s="75">
        <v>1</v>
      </c>
      <c r="J281" s="30"/>
      <c r="K281" s="330"/>
      <c r="L281" s="25"/>
      <c r="M281" s="69">
        <v>1933</v>
      </c>
      <c r="N281" s="317" t="s">
        <v>31</v>
      </c>
      <c r="O281" s="25"/>
      <c r="P281" s="157">
        <v>100</v>
      </c>
      <c r="Q281" s="99">
        <f t="shared" si="6"/>
        <v>6077.2110947471765</v>
      </c>
      <c r="R281" s="25"/>
    </row>
    <row r="282" spans="1:18" ht="15.75">
      <c r="A282" s="48">
        <v>2013</v>
      </c>
      <c r="B282" s="48" t="s">
        <v>152</v>
      </c>
      <c r="C282" s="592"/>
      <c r="D282" s="592"/>
      <c r="E282" s="592"/>
      <c r="F282" s="75">
        <v>1</v>
      </c>
      <c r="G282" s="75"/>
      <c r="H282" s="75">
        <v>1</v>
      </c>
      <c r="I282" s="75">
        <v>1</v>
      </c>
      <c r="J282" s="30"/>
      <c r="K282" s="330"/>
      <c r="L282" s="25"/>
      <c r="M282" s="69">
        <v>1932</v>
      </c>
      <c r="N282" s="317" t="s">
        <v>31</v>
      </c>
      <c r="O282" s="25"/>
      <c r="P282" s="157">
        <v>2</v>
      </c>
      <c r="Q282" s="99">
        <f t="shared" si="6"/>
        <v>121.54422189494353</v>
      </c>
      <c r="R282" s="25"/>
    </row>
    <row r="283" spans="1:18" ht="15.75">
      <c r="A283" s="48">
        <v>2013</v>
      </c>
      <c r="B283" s="48" t="s">
        <v>152</v>
      </c>
      <c r="C283" s="592"/>
      <c r="D283" s="592"/>
      <c r="E283" s="592"/>
      <c r="F283" s="75">
        <v>1</v>
      </c>
      <c r="G283" s="75"/>
      <c r="H283" s="75">
        <v>1</v>
      </c>
      <c r="I283" s="75">
        <v>1</v>
      </c>
      <c r="J283" s="30"/>
      <c r="K283" s="25"/>
      <c r="L283" s="25"/>
      <c r="M283" s="69">
        <v>1921</v>
      </c>
      <c r="N283" s="317" t="s">
        <v>31</v>
      </c>
      <c r="O283" s="25"/>
      <c r="P283" s="157">
        <v>0</v>
      </c>
      <c r="Q283" s="99">
        <f t="shared" si="6"/>
        <v>0</v>
      </c>
      <c r="R283" s="25"/>
    </row>
    <row r="284" spans="1:18" ht="15.75">
      <c r="A284" s="48">
        <v>2013</v>
      </c>
      <c r="B284" s="48" t="s">
        <v>152</v>
      </c>
      <c r="C284" s="592"/>
      <c r="D284" s="592"/>
      <c r="E284" s="592"/>
      <c r="F284" s="75">
        <v>1</v>
      </c>
      <c r="G284" s="75"/>
      <c r="H284" s="75">
        <v>1</v>
      </c>
      <c r="I284" s="75">
        <v>1</v>
      </c>
      <c r="J284" s="30"/>
      <c r="K284" s="330"/>
      <c r="L284" s="25"/>
      <c r="M284" s="69">
        <v>1912</v>
      </c>
      <c r="N284" s="317" t="s">
        <v>31</v>
      </c>
      <c r="O284" s="25"/>
      <c r="P284" s="157">
        <v>27</v>
      </c>
      <c r="Q284" s="99">
        <f t="shared" si="6"/>
        <v>1640.8469955817377</v>
      </c>
      <c r="R284" s="25"/>
    </row>
    <row r="285" spans="1:18" ht="15.75">
      <c r="A285" s="48">
        <v>2013</v>
      </c>
      <c r="B285" s="48" t="s">
        <v>152</v>
      </c>
      <c r="C285" s="592"/>
      <c r="D285" s="592"/>
      <c r="E285" s="592"/>
      <c r="F285" s="75">
        <v>1</v>
      </c>
      <c r="G285" s="75">
        <v>1</v>
      </c>
      <c r="H285" s="75"/>
      <c r="I285" s="75">
        <v>1</v>
      </c>
      <c r="J285" s="30"/>
      <c r="K285" s="330"/>
      <c r="L285" s="25"/>
      <c r="M285" s="69">
        <v>1927</v>
      </c>
      <c r="N285" s="317" t="s">
        <v>31</v>
      </c>
      <c r="O285" s="25"/>
      <c r="P285" s="157">
        <v>197</v>
      </c>
      <c r="Q285" s="99">
        <f t="shared" si="6"/>
        <v>11972.105856651939</v>
      </c>
      <c r="R285" s="25"/>
    </row>
    <row r="286" spans="1:18" ht="15.75">
      <c r="A286" s="48">
        <v>2013</v>
      </c>
      <c r="B286" s="48" t="s">
        <v>152</v>
      </c>
      <c r="C286" s="592"/>
      <c r="D286" s="592"/>
      <c r="E286" s="592"/>
      <c r="F286" s="75">
        <v>1</v>
      </c>
      <c r="G286" s="75"/>
      <c r="H286" s="75">
        <v>1</v>
      </c>
      <c r="I286" s="75">
        <v>1</v>
      </c>
      <c r="J286" s="30"/>
      <c r="K286" s="330"/>
      <c r="L286" s="25"/>
      <c r="M286" s="69">
        <v>1927</v>
      </c>
      <c r="N286" s="317" t="s">
        <v>31</v>
      </c>
      <c r="O286" s="25"/>
      <c r="P286" s="157">
        <v>36</v>
      </c>
      <c r="Q286" s="99">
        <f t="shared" si="6"/>
        <v>2187.7959941089835</v>
      </c>
      <c r="R286" s="25"/>
    </row>
    <row r="287" spans="1:18" ht="15.75">
      <c r="A287" s="48">
        <v>2013</v>
      </c>
      <c r="B287" s="48" t="s">
        <v>152</v>
      </c>
      <c r="C287" s="592"/>
      <c r="D287" s="592"/>
      <c r="E287" s="592"/>
      <c r="F287" s="75">
        <v>1</v>
      </c>
      <c r="G287" s="75"/>
      <c r="H287" s="75">
        <v>1</v>
      </c>
      <c r="I287" s="75">
        <v>1</v>
      </c>
      <c r="J287" s="30"/>
      <c r="K287" s="25"/>
      <c r="L287" s="25"/>
      <c r="M287" s="69">
        <v>1919</v>
      </c>
      <c r="N287" s="317" t="s">
        <v>31</v>
      </c>
      <c r="O287" s="25"/>
      <c r="P287" s="157">
        <v>15</v>
      </c>
      <c r="Q287" s="99">
        <f t="shared" si="6"/>
        <v>911.5816642120765</v>
      </c>
      <c r="R287" s="25"/>
    </row>
    <row r="288" spans="1:18" ht="15.75">
      <c r="A288" s="48">
        <v>2013</v>
      </c>
      <c r="B288" s="48" t="s">
        <v>152</v>
      </c>
      <c r="C288" s="592"/>
      <c r="D288" s="592"/>
      <c r="E288" s="592"/>
      <c r="F288" s="75">
        <v>1</v>
      </c>
      <c r="G288" s="75">
        <v>1</v>
      </c>
      <c r="H288" s="75"/>
      <c r="I288" s="75">
        <v>1</v>
      </c>
      <c r="J288" s="30"/>
      <c r="K288" s="330"/>
      <c r="L288" s="25"/>
      <c r="M288" s="69">
        <v>1922</v>
      </c>
      <c r="N288" s="317" t="s">
        <v>31</v>
      </c>
      <c r="O288" s="25"/>
      <c r="P288" s="157">
        <v>42</v>
      </c>
      <c r="Q288" s="99">
        <f t="shared" si="6"/>
        <v>2552.4286597938144</v>
      </c>
      <c r="R288" s="25"/>
    </row>
    <row r="289" spans="1:18" ht="15.75">
      <c r="A289" s="48">
        <v>2013</v>
      </c>
      <c r="B289" s="48" t="s">
        <v>152</v>
      </c>
      <c r="C289" s="592"/>
      <c r="D289" s="592"/>
      <c r="E289" s="592"/>
      <c r="F289" s="75">
        <v>1</v>
      </c>
      <c r="G289" s="75"/>
      <c r="H289" s="75">
        <v>1</v>
      </c>
      <c r="I289" s="75">
        <v>1</v>
      </c>
      <c r="J289" s="30"/>
      <c r="K289" s="330"/>
      <c r="L289" s="25"/>
      <c r="M289" s="69">
        <v>1933</v>
      </c>
      <c r="N289" s="317" t="s">
        <v>31</v>
      </c>
      <c r="O289" s="25"/>
      <c r="P289" s="157">
        <v>66</v>
      </c>
      <c r="Q289" s="99">
        <f t="shared" si="6"/>
        <v>4010.9593225331364</v>
      </c>
      <c r="R289" s="25"/>
    </row>
    <row r="290" spans="1:18" ht="15.75">
      <c r="A290" s="48">
        <v>2013</v>
      </c>
      <c r="B290" s="48" t="s">
        <v>152</v>
      </c>
      <c r="C290" s="592"/>
      <c r="D290" s="592"/>
      <c r="E290" s="592"/>
      <c r="F290" s="75">
        <v>1</v>
      </c>
      <c r="G290" s="75"/>
      <c r="H290" s="75">
        <v>1</v>
      </c>
      <c r="I290" s="75">
        <v>1</v>
      </c>
      <c r="J290" s="30"/>
      <c r="K290" s="25"/>
      <c r="L290" s="25"/>
      <c r="M290" s="69">
        <v>1927</v>
      </c>
      <c r="N290" s="317" t="s">
        <v>31</v>
      </c>
      <c r="O290" s="25"/>
      <c r="P290" s="157">
        <v>166</v>
      </c>
      <c r="Q290" s="99">
        <f t="shared" si="6"/>
        <v>10088.170417280313</v>
      </c>
      <c r="R290" s="25"/>
    </row>
    <row r="291" spans="1:18" ht="15.75">
      <c r="A291" s="48">
        <v>2013</v>
      </c>
      <c r="B291" s="48" t="s">
        <v>152</v>
      </c>
      <c r="C291" s="592"/>
      <c r="D291" s="592"/>
      <c r="E291" s="592"/>
      <c r="F291" s="75">
        <v>1</v>
      </c>
      <c r="G291" s="75"/>
      <c r="H291" s="75">
        <v>1</v>
      </c>
      <c r="I291" s="75">
        <v>1</v>
      </c>
      <c r="J291" s="30"/>
      <c r="K291" s="330"/>
      <c r="L291" s="25"/>
      <c r="M291" s="69">
        <v>1928</v>
      </c>
      <c r="N291" s="317" t="s">
        <v>31</v>
      </c>
      <c r="O291" s="25"/>
      <c r="P291" s="157">
        <v>92</v>
      </c>
      <c r="Q291" s="99">
        <f t="shared" si="6"/>
        <v>5591.034207167402</v>
      </c>
      <c r="R291" s="25"/>
    </row>
    <row r="292" spans="1:18" ht="15.75">
      <c r="A292" s="48">
        <v>2013</v>
      </c>
      <c r="B292" s="48" t="s">
        <v>152</v>
      </c>
      <c r="C292" s="592"/>
      <c r="D292" s="592"/>
      <c r="E292" s="592"/>
      <c r="F292" s="75">
        <v>1</v>
      </c>
      <c r="G292" s="75"/>
      <c r="H292" s="75">
        <v>1</v>
      </c>
      <c r="I292" s="75">
        <v>1</v>
      </c>
      <c r="J292" s="30"/>
      <c r="K292" s="330"/>
      <c r="L292" s="25"/>
      <c r="M292" s="69">
        <v>1923</v>
      </c>
      <c r="N292" s="317" t="s">
        <v>31</v>
      </c>
      <c r="O292" s="25"/>
      <c r="P292" s="157">
        <v>84</v>
      </c>
      <c r="Q292" s="99">
        <f t="shared" si="6"/>
        <v>5104.857319587629</v>
      </c>
      <c r="R292" s="25"/>
    </row>
    <row r="293" spans="1:18" ht="15.75">
      <c r="A293" s="48">
        <v>2013</v>
      </c>
      <c r="B293" s="48" t="s">
        <v>152</v>
      </c>
      <c r="C293" s="592"/>
      <c r="D293" s="592"/>
      <c r="E293" s="592"/>
      <c r="F293" s="75">
        <v>1</v>
      </c>
      <c r="G293" s="75"/>
      <c r="H293" s="75">
        <v>1</v>
      </c>
      <c r="I293" s="75">
        <v>1</v>
      </c>
      <c r="J293" s="30"/>
      <c r="K293" s="330"/>
      <c r="L293" s="25"/>
      <c r="M293" s="69">
        <v>1933</v>
      </c>
      <c r="N293" s="317" t="s">
        <v>31</v>
      </c>
      <c r="O293" s="25"/>
      <c r="P293" s="157">
        <v>170</v>
      </c>
      <c r="Q293" s="99">
        <f t="shared" si="6"/>
        <v>10331.2588610702</v>
      </c>
      <c r="R293" s="25"/>
    </row>
    <row r="294" spans="1:18" ht="15.75">
      <c r="A294" s="48">
        <v>2013</v>
      </c>
      <c r="B294" s="48" t="s">
        <v>152</v>
      </c>
      <c r="C294" s="592"/>
      <c r="D294" s="592"/>
      <c r="E294" s="592"/>
      <c r="F294" s="75">
        <v>1</v>
      </c>
      <c r="G294" s="75"/>
      <c r="H294" s="75">
        <v>1</v>
      </c>
      <c r="I294" s="75">
        <v>1</v>
      </c>
      <c r="J294" s="30"/>
      <c r="K294" s="25"/>
      <c r="L294" s="25"/>
      <c r="M294" s="69">
        <v>1917</v>
      </c>
      <c r="N294" s="317" t="s">
        <v>31</v>
      </c>
      <c r="O294" s="25"/>
      <c r="P294" s="157">
        <v>87</v>
      </c>
      <c r="Q294" s="99">
        <f t="shared" si="6"/>
        <v>5287.173652430044</v>
      </c>
      <c r="R294" s="25"/>
    </row>
    <row r="295" spans="1:18" ht="15.75">
      <c r="A295" s="48">
        <v>2013</v>
      </c>
      <c r="B295" s="48" t="s">
        <v>152</v>
      </c>
      <c r="C295" s="592"/>
      <c r="D295" s="592"/>
      <c r="E295" s="592"/>
      <c r="F295" s="75">
        <v>1</v>
      </c>
      <c r="G295" s="75"/>
      <c r="H295" s="75">
        <v>1</v>
      </c>
      <c r="I295" s="75">
        <v>1</v>
      </c>
      <c r="J295" s="30"/>
      <c r="K295" s="330"/>
      <c r="L295" s="25"/>
      <c r="M295" s="69">
        <v>1934</v>
      </c>
      <c r="N295" s="317" t="s">
        <v>31</v>
      </c>
      <c r="O295" s="25"/>
      <c r="P295" s="157">
        <v>47</v>
      </c>
      <c r="Q295" s="99">
        <f t="shared" si="6"/>
        <v>2856.289214531173</v>
      </c>
      <c r="R295" s="25"/>
    </row>
    <row r="296" spans="1:18" ht="15.75">
      <c r="A296" s="48">
        <v>2013</v>
      </c>
      <c r="B296" s="48" t="s">
        <v>152</v>
      </c>
      <c r="C296" s="592"/>
      <c r="D296" s="592"/>
      <c r="E296" s="592"/>
      <c r="F296" s="75">
        <v>1</v>
      </c>
      <c r="G296" s="75"/>
      <c r="H296" s="75">
        <v>1</v>
      </c>
      <c r="I296" s="75">
        <v>1</v>
      </c>
      <c r="J296" s="30"/>
      <c r="K296" s="25"/>
      <c r="L296" s="25"/>
      <c r="M296" s="69">
        <v>1929</v>
      </c>
      <c r="N296" s="317" t="s">
        <v>31</v>
      </c>
      <c r="O296" s="25"/>
      <c r="P296" s="157">
        <v>36</v>
      </c>
      <c r="Q296" s="99">
        <f t="shared" si="6"/>
        <v>2187.7959941089835</v>
      </c>
      <c r="R296" s="25"/>
    </row>
    <row r="297" spans="1:18" ht="15.75">
      <c r="A297" s="48">
        <v>2013</v>
      </c>
      <c r="B297" s="48" t="s">
        <v>152</v>
      </c>
      <c r="C297" s="592"/>
      <c r="D297" s="592"/>
      <c r="E297" s="592"/>
      <c r="F297" s="75">
        <v>1</v>
      </c>
      <c r="G297" s="75"/>
      <c r="H297" s="75">
        <v>1</v>
      </c>
      <c r="I297" s="75">
        <v>1</v>
      </c>
      <c r="J297" s="30"/>
      <c r="K297" s="330"/>
      <c r="L297" s="25"/>
      <c r="M297" s="69">
        <v>1928</v>
      </c>
      <c r="N297" s="317" t="s">
        <v>31</v>
      </c>
      <c r="O297" s="25"/>
      <c r="P297" s="157">
        <v>198</v>
      </c>
      <c r="Q297" s="99">
        <f t="shared" si="6"/>
        <v>12032.87796759941</v>
      </c>
      <c r="R297" s="25"/>
    </row>
    <row r="298" spans="1:18" ht="15.75">
      <c r="A298" s="48">
        <v>2013</v>
      </c>
      <c r="B298" s="48" t="s">
        <v>152</v>
      </c>
      <c r="C298" s="592"/>
      <c r="D298" s="592"/>
      <c r="E298" s="592"/>
      <c r="F298" s="75">
        <v>1</v>
      </c>
      <c r="G298" s="75"/>
      <c r="H298" s="75">
        <v>1</v>
      </c>
      <c r="I298" s="75">
        <v>1</v>
      </c>
      <c r="J298" s="30"/>
      <c r="K298" s="25"/>
      <c r="L298" s="25"/>
      <c r="M298" s="69">
        <v>1929</v>
      </c>
      <c r="N298" s="317" t="s">
        <v>31</v>
      </c>
      <c r="O298" s="25"/>
      <c r="P298" s="157">
        <v>170</v>
      </c>
      <c r="Q298" s="99">
        <f t="shared" si="6"/>
        <v>10331.2588610702</v>
      </c>
      <c r="R298" s="25"/>
    </row>
    <row r="299" spans="1:18" ht="15.75">
      <c r="A299" s="48">
        <v>2013</v>
      </c>
      <c r="B299" s="48" t="s">
        <v>152</v>
      </c>
      <c r="C299" s="592"/>
      <c r="D299" s="592"/>
      <c r="E299" s="592"/>
      <c r="F299" s="75">
        <v>1</v>
      </c>
      <c r="G299" s="75"/>
      <c r="H299" s="75">
        <v>1</v>
      </c>
      <c r="I299" s="75">
        <v>1</v>
      </c>
      <c r="J299" s="30"/>
      <c r="K299" s="330"/>
      <c r="L299" s="25"/>
      <c r="M299" s="69">
        <v>1930</v>
      </c>
      <c r="N299" s="317" t="s">
        <v>31</v>
      </c>
      <c r="O299" s="25"/>
      <c r="P299" s="157">
        <v>20</v>
      </c>
      <c r="Q299" s="99">
        <f t="shared" si="6"/>
        <v>1215.4422189494353</v>
      </c>
      <c r="R299" s="25"/>
    </row>
    <row r="300" spans="1:18" ht="15.75">
      <c r="A300" s="48">
        <v>2013</v>
      </c>
      <c r="B300" s="48" t="s">
        <v>152</v>
      </c>
      <c r="C300" s="592"/>
      <c r="D300" s="592"/>
      <c r="E300" s="592"/>
      <c r="F300" s="75">
        <v>1</v>
      </c>
      <c r="G300" s="75"/>
      <c r="H300" s="75">
        <v>1</v>
      </c>
      <c r="I300" s="75">
        <v>1</v>
      </c>
      <c r="J300" s="30"/>
      <c r="K300" s="330"/>
      <c r="L300" s="25"/>
      <c r="M300" s="69">
        <v>1922</v>
      </c>
      <c r="N300" s="317" t="s">
        <v>31</v>
      </c>
      <c r="O300" s="25"/>
      <c r="P300" s="157">
        <v>13</v>
      </c>
      <c r="Q300" s="99">
        <f t="shared" si="6"/>
        <v>790.037442317133</v>
      </c>
      <c r="R300" s="25"/>
    </row>
    <row r="301" spans="1:18" ht="15.75">
      <c r="A301" s="48">
        <v>2013</v>
      </c>
      <c r="B301" s="48" t="s">
        <v>152</v>
      </c>
      <c r="C301" s="592"/>
      <c r="D301" s="592"/>
      <c r="E301" s="592"/>
      <c r="F301" s="75">
        <v>1</v>
      </c>
      <c r="G301" s="75"/>
      <c r="H301" s="75">
        <v>1</v>
      </c>
      <c r="I301" s="75">
        <v>1</v>
      </c>
      <c r="J301" s="30"/>
      <c r="K301" s="330"/>
      <c r="L301" s="25"/>
      <c r="M301" s="69">
        <v>1938</v>
      </c>
      <c r="N301" s="317" t="s">
        <v>31</v>
      </c>
      <c r="O301" s="25"/>
      <c r="P301" s="157">
        <v>28</v>
      </c>
      <c r="Q301" s="99">
        <f t="shared" si="6"/>
        <v>1701.6191065292094</v>
      </c>
      <c r="R301" s="25"/>
    </row>
    <row r="302" spans="1:18" ht="15.75">
      <c r="A302" s="48">
        <v>2013</v>
      </c>
      <c r="B302" s="48" t="s">
        <v>152</v>
      </c>
      <c r="C302" s="592"/>
      <c r="D302" s="592"/>
      <c r="E302" s="592"/>
      <c r="F302" s="75">
        <v>1</v>
      </c>
      <c r="G302" s="75">
        <v>1</v>
      </c>
      <c r="H302" s="75"/>
      <c r="I302" s="75">
        <v>1</v>
      </c>
      <c r="J302" s="30"/>
      <c r="K302" s="330"/>
      <c r="L302" s="25"/>
      <c r="M302" s="69">
        <v>1932</v>
      </c>
      <c r="N302" s="317" t="s">
        <v>31</v>
      </c>
      <c r="O302" s="25"/>
      <c r="P302" s="157">
        <v>44</v>
      </c>
      <c r="Q302" s="99">
        <f t="shared" si="6"/>
        <v>2673.9728816887578</v>
      </c>
      <c r="R302" s="25"/>
    </row>
    <row r="303" spans="1:18" ht="15.75">
      <c r="A303" s="48">
        <v>2013</v>
      </c>
      <c r="B303" s="48" t="s">
        <v>152</v>
      </c>
      <c r="C303" s="592"/>
      <c r="D303" s="592"/>
      <c r="E303" s="592"/>
      <c r="F303" s="75">
        <v>1</v>
      </c>
      <c r="G303" s="75"/>
      <c r="H303" s="75">
        <v>1</v>
      </c>
      <c r="I303" s="75">
        <v>1</v>
      </c>
      <c r="J303" s="30"/>
      <c r="K303" s="330"/>
      <c r="L303" s="25"/>
      <c r="M303" s="69">
        <v>1935</v>
      </c>
      <c r="N303" s="317" t="s">
        <v>31</v>
      </c>
      <c r="O303" s="25"/>
      <c r="P303" s="157">
        <v>102</v>
      </c>
      <c r="Q303" s="99">
        <f t="shared" si="6"/>
        <v>6198.75531664212</v>
      </c>
      <c r="R303" s="25"/>
    </row>
    <row r="304" spans="1:18" ht="15.75">
      <c r="A304" s="48">
        <v>2013</v>
      </c>
      <c r="B304" s="48" t="s">
        <v>152</v>
      </c>
      <c r="C304" s="592"/>
      <c r="D304" s="592"/>
      <c r="E304" s="592"/>
      <c r="F304" s="75">
        <v>1</v>
      </c>
      <c r="G304" s="75"/>
      <c r="H304" s="75">
        <v>1</v>
      </c>
      <c r="I304" s="75">
        <v>1</v>
      </c>
      <c r="J304" s="30"/>
      <c r="K304" s="330"/>
      <c r="L304" s="25"/>
      <c r="M304" s="69">
        <v>1928</v>
      </c>
      <c r="N304" s="317" t="s">
        <v>31</v>
      </c>
      <c r="O304" s="25"/>
      <c r="P304" s="157">
        <v>14</v>
      </c>
      <c r="Q304" s="99">
        <f t="shared" si="6"/>
        <v>850.8095532646047</v>
      </c>
      <c r="R304" s="25"/>
    </row>
    <row r="305" spans="1:18" ht="15.75">
      <c r="A305" s="48">
        <v>2013</v>
      </c>
      <c r="B305" s="48" t="s">
        <v>152</v>
      </c>
      <c r="C305" s="592"/>
      <c r="D305" s="592"/>
      <c r="E305" s="592"/>
      <c r="F305" s="75">
        <v>1</v>
      </c>
      <c r="G305" s="75">
        <v>1</v>
      </c>
      <c r="H305" s="75"/>
      <c r="I305" s="75">
        <v>1</v>
      </c>
      <c r="J305" s="30"/>
      <c r="K305" s="330"/>
      <c r="L305" s="25"/>
      <c r="M305" s="69">
        <v>1936</v>
      </c>
      <c r="N305" s="317" t="s">
        <v>31</v>
      </c>
      <c r="O305" s="25"/>
      <c r="P305" s="157">
        <v>95</v>
      </c>
      <c r="Q305" s="99">
        <f t="shared" si="6"/>
        <v>5773.350540009817</v>
      </c>
      <c r="R305" s="25"/>
    </row>
    <row r="306" spans="1:18" ht="15.75">
      <c r="A306" s="48">
        <v>2013</v>
      </c>
      <c r="B306" s="48" t="s">
        <v>152</v>
      </c>
      <c r="C306" s="592"/>
      <c r="D306" s="592"/>
      <c r="E306" s="592"/>
      <c r="F306" s="75">
        <v>1</v>
      </c>
      <c r="G306" s="75">
        <v>1</v>
      </c>
      <c r="H306" s="75"/>
      <c r="I306" s="75">
        <v>1</v>
      </c>
      <c r="J306" s="30"/>
      <c r="K306" s="330"/>
      <c r="L306" s="25"/>
      <c r="M306" s="69">
        <v>1930</v>
      </c>
      <c r="N306" s="317" t="s">
        <v>31</v>
      </c>
      <c r="O306" s="25"/>
      <c r="P306" s="157">
        <v>56</v>
      </c>
      <c r="Q306" s="99">
        <f t="shared" si="6"/>
        <v>3403.2382130584188</v>
      </c>
      <c r="R306" s="25"/>
    </row>
    <row r="307" spans="1:18" ht="15.75">
      <c r="A307" s="48">
        <v>2013</v>
      </c>
      <c r="B307" s="48" t="s">
        <v>152</v>
      </c>
      <c r="C307" s="592"/>
      <c r="D307" s="592"/>
      <c r="E307" s="592"/>
      <c r="F307" s="75">
        <v>1</v>
      </c>
      <c r="G307" s="75">
        <v>1</v>
      </c>
      <c r="H307" s="75"/>
      <c r="I307" s="75">
        <v>1</v>
      </c>
      <c r="J307" s="30"/>
      <c r="K307" s="330"/>
      <c r="L307" s="25"/>
      <c r="M307" s="69">
        <v>1933</v>
      </c>
      <c r="N307" s="317" t="s">
        <v>31</v>
      </c>
      <c r="O307" s="25"/>
      <c r="P307" s="157">
        <v>32</v>
      </c>
      <c r="Q307" s="99">
        <f t="shared" si="6"/>
        <v>1944.7075503190965</v>
      </c>
      <c r="R307" s="25"/>
    </row>
    <row r="308" spans="1:18" ht="15.75">
      <c r="A308" s="48">
        <v>2013</v>
      </c>
      <c r="B308" s="48" t="s">
        <v>152</v>
      </c>
      <c r="C308" s="592"/>
      <c r="D308" s="592"/>
      <c r="E308" s="592"/>
      <c r="F308" s="75">
        <v>1</v>
      </c>
      <c r="G308" s="75"/>
      <c r="H308" s="75">
        <v>1</v>
      </c>
      <c r="I308" s="75">
        <v>1</v>
      </c>
      <c r="J308" s="30"/>
      <c r="K308" s="25"/>
      <c r="L308" s="25"/>
      <c r="M308" s="69">
        <v>1926</v>
      </c>
      <c r="N308" s="317" t="s">
        <v>31</v>
      </c>
      <c r="O308" s="25"/>
      <c r="P308" s="157">
        <v>124</v>
      </c>
      <c r="Q308" s="99">
        <f t="shared" si="6"/>
        <v>7535.741757486499</v>
      </c>
      <c r="R308" s="25"/>
    </row>
    <row r="309" spans="1:18" ht="15.75">
      <c r="A309" s="48">
        <v>2013</v>
      </c>
      <c r="B309" s="48" t="s">
        <v>152</v>
      </c>
      <c r="C309" s="592"/>
      <c r="D309" s="592"/>
      <c r="E309" s="592"/>
      <c r="F309" s="75">
        <v>1</v>
      </c>
      <c r="G309" s="75"/>
      <c r="H309" s="75">
        <v>1</v>
      </c>
      <c r="I309" s="75">
        <v>1</v>
      </c>
      <c r="J309" s="30"/>
      <c r="K309" s="25"/>
      <c r="L309" s="25"/>
      <c r="M309" s="69">
        <v>1926</v>
      </c>
      <c r="N309" s="317" t="s">
        <v>31</v>
      </c>
      <c r="O309" s="25"/>
      <c r="P309" s="157">
        <v>5</v>
      </c>
      <c r="Q309" s="99">
        <f t="shared" si="6"/>
        <v>303.8605547373588</v>
      </c>
      <c r="R309" s="25"/>
    </row>
    <row r="310" spans="1:18" ht="15.75">
      <c r="A310" s="48">
        <v>2013</v>
      </c>
      <c r="B310" s="48" t="s">
        <v>152</v>
      </c>
      <c r="C310" s="592"/>
      <c r="D310" s="592"/>
      <c r="E310" s="592"/>
      <c r="F310" s="75">
        <v>1</v>
      </c>
      <c r="G310" s="75"/>
      <c r="H310" s="75">
        <v>1</v>
      </c>
      <c r="I310" s="75">
        <v>1</v>
      </c>
      <c r="J310" s="30"/>
      <c r="K310" s="25"/>
      <c r="L310" s="25"/>
      <c r="M310" s="69">
        <v>1927</v>
      </c>
      <c r="N310" s="317" t="s">
        <v>31</v>
      </c>
      <c r="O310" s="25"/>
      <c r="P310" s="157">
        <v>183</v>
      </c>
      <c r="Q310" s="99">
        <f t="shared" si="6"/>
        <v>11121.296303387333</v>
      </c>
      <c r="R310" s="25"/>
    </row>
    <row r="311" spans="1:18" ht="15.75">
      <c r="A311" s="48">
        <v>2013</v>
      </c>
      <c r="B311" s="48" t="s">
        <v>152</v>
      </c>
      <c r="C311" s="592"/>
      <c r="D311" s="592"/>
      <c r="E311" s="592"/>
      <c r="F311" s="75">
        <v>1</v>
      </c>
      <c r="G311" s="75"/>
      <c r="H311" s="75">
        <v>1</v>
      </c>
      <c r="I311" s="75">
        <v>1</v>
      </c>
      <c r="J311" s="30"/>
      <c r="K311" s="25"/>
      <c r="L311" s="25"/>
      <c r="M311" s="69">
        <v>1935</v>
      </c>
      <c r="N311" s="317" t="s">
        <v>31</v>
      </c>
      <c r="O311" s="25"/>
      <c r="P311" s="157">
        <v>234</v>
      </c>
      <c r="Q311" s="99">
        <f t="shared" si="6"/>
        <v>14220.673961708393</v>
      </c>
      <c r="R311" s="25"/>
    </row>
    <row r="312" spans="1:18" ht="15.75">
      <c r="A312" s="48">
        <v>2013</v>
      </c>
      <c r="B312" s="48" t="s">
        <v>152</v>
      </c>
      <c r="C312" s="592"/>
      <c r="D312" s="592"/>
      <c r="E312" s="592"/>
      <c r="F312" s="75">
        <v>1</v>
      </c>
      <c r="G312" s="75"/>
      <c r="H312" s="75">
        <v>1</v>
      </c>
      <c r="I312" s="75">
        <v>1</v>
      </c>
      <c r="J312" s="30"/>
      <c r="K312" s="25"/>
      <c r="L312" s="25"/>
      <c r="M312" s="69">
        <v>1928</v>
      </c>
      <c r="N312" s="317" t="s">
        <v>31</v>
      </c>
      <c r="O312" s="25"/>
      <c r="P312" s="157">
        <v>121</v>
      </c>
      <c r="Q312" s="99">
        <f t="shared" si="6"/>
        <v>7353.425424644084</v>
      </c>
      <c r="R312" s="25"/>
    </row>
    <row r="313" spans="1:18" ht="15.75">
      <c r="A313" s="48">
        <v>2013</v>
      </c>
      <c r="B313" s="48" t="s">
        <v>152</v>
      </c>
      <c r="C313" s="592"/>
      <c r="D313" s="592"/>
      <c r="E313" s="592"/>
      <c r="F313" s="75">
        <v>1</v>
      </c>
      <c r="G313" s="75">
        <v>1</v>
      </c>
      <c r="H313" s="75"/>
      <c r="I313" s="75">
        <v>1</v>
      </c>
      <c r="J313" s="30"/>
      <c r="K313" s="25"/>
      <c r="L313" s="25"/>
      <c r="M313" s="69">
        <v>1927</v>
      </c>
      <c r="N313" s="317" t="s">
        <v>31</v>
      </c>
      <c r="O313" s="25"/>
      <c r="P313" s="157">
        <v>3</v>
      </c>
      <c r="Q313" s="99">
        <f t="shared" si="6"/>
        <v>182.3163328424153</v>
      </c>
      <c r="R313" s="25"/>
    </row>
    <row r="314" spans="1:18" ht="15.75">
      <c r="A314" s="48">
        <v>2013</v>
      </c>
      <c r="B314" s="48" t="s">
        <v>152</v>
      </c>
      <c r="C314" s="592"/>
      <c r="D314" s="592"/>
      <c r="E314" s="592"/>
      <c r="F314" s="75">
        <v>1</v>
      </c>
      <c r="G314" s="75">
        <v>1</v>
      </c>
      <c r="H314" s="75"/>
      <c r="I314" s="75">
        <v>1</v>
      </c>
      <c r="J314" s="30"/>
      <c r="K314" s="330"/>
      <c r="L314" s="25"/>
      <c r="M314" s="69">
        <v>1931</v>
      </c>
      <c r="N314" s="317" t="s">
        <v>31</v>
      </c>
      <c r="O314" s="25"/>
      <c r="P314" s="157">
        <v>3</v>
      </c>
      <c r="Q314" s="99">
        <f t="shared" si="6"/>
        <v>182.3163328424153</v>
      </c>
      <c r="R314" s="25"/>
    </row>
    <row r="315" spans="1:18" ht="15.75">
      <c r="A315" s="48">
        <v>2013</v>
      </c>
      <c r="B315" s="48" t="s">
        <v>152</v>
      </c>
      <c r="C315" s="592"/>
      <c r="D315" s="592"/>
      <c r="E315" s="592"/>
      <c r="F315" s="75">
        <v>1</v>
      </c>
      <c r="G315" s="75"/>
      <c r="H315" s="75">
        <v>1</v>
      </c>
      <c r="I315" s="75">
        <v>1</v>
      </c>
      <c r="J315" s="30"/>
      <c r="K315" s="25"/>
      <c r="L315" s="25"/>
      <c r="M315" s="69">
        <v>1930</v>
      </c>
      <c r="N315" s="317" t="s">
        <v>31</v>
      </c>
      <c r="O315" s="25"/>
      <c r="P315" s="157">
        <v>246</v>
      </c>
      <c r="Q315" s="99">
        <f t="shared" si="6"/>
        <v>14949.939293078054</v>
      </c>
      <c r="R315" s="25"/>
    </row>
    <row r="316" spans="1:18" ht="15.75">
      <c r="A316" s="48">
        <v>2013</v>
      </c>
      <c r="B316" s="48" t="s">
        <v>152</v>
      </c>
      <c r="C316" s="592"/>
      <c r="D316" s="592"/>
      <c r="E316" s="592"/>
      <c r="F316" s="75">
        <v>1</v>
      </c>
      <c r="G316" s="75"/>
      <c r="H316" s="75">
        <v>1</v>
      </c>
      <c r="I316" s="75">
        <v>1</v>
      </c>
      <c r="J316" s="30"/>
      <c r="K316" s="25"/>
      <c r="L316" s="25"/>
      <c r="M316" s="69">
        <v>1925</v>
      </c>
      <c r="N316" s="317" t="s">
        <v>31</v>
      </c>
      <c r="O316" s="25"/>
      <c r="P316" s="157">
        <v>34</v>
      </c>
      <c r="Q316" s="99">
        <f t="shared" si="6"/>
        <v>2066.25177221404</v>
      </c>
      <c r="R316" s="25"/>
    </row>
    <row r="317" spans="1:18" ht="15" customHeight="1">
      <c r="A317" s="608" t="s">
        <v>109</v>
      </c>
      <c r="B317" s="608"/>
      <c r="C317" s="176" t="s">
        <v>154</v>
      </c>
      <c r="D317" s="176"/>
      <c r="E317" s="177"/>
      <c r="F317" s="72">
        <f>SUM(F273:F316)</f>
        <v>44</v>
      </c>
      <c r="G317" s="72">
        <f>SUM(G273:G316)</f>
        <v>10</v>
      </c>
      <c r="H317" s="72">
        <f>SUM(H273:H316)</f>
        <v>34</v>
      </c>
      <c r="I317" s="72">
        <f>SUM(I273:I316)</f>
        <v>44</v>
      </c>
      <c r="J317" s="72">
        <f>SUM(J273:J315)</f>
        <v>0</v>
      </c>
      <c r="K317" s="170"/>
      <c r="L317" s="170"/>
      <c r="M317" s="40"/>
      <c r="N317" s="37"/>
      <c r="O317" s="170"/>
      <c r="P317" s="148">
        <f>SUM(P273:P316)</f>
        <v>4074</v>
      </c>
      <c r="Q317" s="254">
        <v>247585.58</v>
      </c>
      <c r="R317" s="178"/>
    </row>
    <row r="318" spans="1:18" s="66" customFormat="1" ht="15" customHeight="1">
      <c r="A318" s="608" t="s">
        <v>82</v>
      </c>
      <c r="B318" s="608"/>
      <c r="C318" s="40" t="s">
        <v>154</v>
      </c>
      <c r="D318" s="40"/>
      <c r="E318" s="40"/>
      <c r="F318" s="72">
        <f>F317+F272</f>
        <v>92</v>
      </c>
      <c r="G318" s="72">
        <f>G317+G272</f>
        <v>21</v>
      </c>
      <c r="H318" s="72">
        <f>H317+H272</f>
        <v>71</v>
      </c>
      <c r="I318" s="72">
        <f>I317+I272</f>
        <v>92</v>
      </c>
      <c r="J318" s="72">
        <f>J317+J272</f>
        <v>0</v>
      </c>
      <c r="K318" s="126"/>
      <c r="L318" s="126"/>
      <c r="M318" s="72"/>
      <c r="N318" s="72"/>
      <c r="O318" s="126"/>
      <c r="P318" s="305">
        <f>P272+P317</f>
        <v>8597</v>
      </c>
      <c r="Q318" s="232">
        <f>Q272+Q317</f>
        <v>515027.68999999994</v>
      </c>
      <c r="R318" s="126"/>
    </row>
    <row r="319" spans="1:18" s="43" customFormat="1" ht="15" customHeight="1">
      <c r="A319" s="652" t="s">
        <v>217</v>
      </c>
      <c r="B319" s="652"/>
      <c r="C319" s="36" t="s">
        <v>154</v>
      </c>
      <c r="D319" s="36"/>
      <c r="E319" s="37"/>
      <c r="F319" s="248">
        <f>F94+F142+F172+F218+F318</f>
        <v>284</v>
      </c>
      <c r="G319" s="248">
        <f>G94+G142+G172+G218+G318</f>
        <v>85</v>
      </c>
      <c r="H319" s="248">
        <f>H94+H142+H172+H218+H318</f>
        <v>198</v>
      </c>
      <c r="I319" s="248">
        <f>I94+I142+I172+I218+I318</f>
        <v>284</v>
      </c>
      <c r="J319" s="248">
        <f>J94+J142+J172+J218+J318</f>
        <v>0</v>
      </c>
      <c r="K319" s="126"/>
      <c r="L319" s="126"/>
      <c r="M319" s="90"/>
      <c r="N319" s="90"/>
      <c r="O319" s="126"/>
      <c r="P319" s="224">
        <f>P6+P41+P93+P141+P172+P178+P218+P272+P317</f>
        <v>31507</v>
      </c>
      <c r="Q319" s="60">
        <v>1421289.94</v>
      </c>
      <c r="R319" s="126"/>
    </row>
    <row r="320" ht="12.75">
      <c r="K320" s="332"/>
    </row>
    <row r="321" spans="1:16" ht="18.75" customHeight="1">
      <c r="A321" s="131"/>
      <c r="B321" s="62"/>
      <c r="C321" s="131"/>
      <c r="D321" s="131"/>
      <c r="E321" s="131"/>
      <c r="F321" s="131"/>
      <c r="G321" s="131"/>
      <c r="H321" s="131"/>
      <c r="I321" s="131"/>
      <c r="L321" s="131"/>
      <c r="M321" s="27"/>
      <c r="N321" s="27"/>
      <c r="O321" s="27"/>
      <c r="P321" s="179"/>
    </row>
    <row r="322" spans="1:12" ht="12.75">
      <c r="A322" s="131"/>
      <c r="B322" s="62"/>
      <c r="C322" s="131"/>
      <c r="D322" s="131"/>
      <c r="E322" s="131"/>
      <c r="F322" s="131"/>
      <c r="G322" s="131"/>
      <c r="H322" s="131"/>
      <c r="I322" s="131"/>
      <c r="L322" s="131"/>
    </row>
    <row r="324" ht="15.75">
      <c r="P324" s="589"/>
    </row>
  </sheetData>
  <mergeCells count="26">
    <mergeCell ref="A173:B173"/>
    <mergeCell ref="A178:B178"/>
    <mergeCell ref="A97:B97"/>
    <mergeCell ref="A319:B319"/>
    <mergeCell ref="A272:B272"/>
    <mergeCell ref="A218:B218"/>
    <mergeCell ref="A222:B222"/>
    <mergeCell ref="A318:B318"/>
    <mergeCell ref="A221:B221"/>
    <mergeCell ref="A219:B219"/>
    <mergeCell ref="A2:R2"/>
    <mergeCell ref="A94:B94"/>
    <mergeCell ref="A143:B143"/>
    <mergeCell ref="A142:B142"/>
    <mergeCell ref="A98:B98"/>
    <mergeCell ref="A141:B141"/>
    <mergeCell ref="A1:R1"/>
    <mergeCell ref="A317:B317"/>
    <mergeCell ref="A3:B3"/>
    <mergeCell ref="A172:B172"/>
    <mergeCell ref="A179:B179"/>
    <mergeCell ref="A41:B41"/>
    <mergeCell ref="A6:B6"/>
    <mergeCell ref="A95:B95"/>
    <mergeCell ref="A7:B7"/>
    <mergeCell ref="A93:B93"/>
  </mergeCell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codeName="Foglio11">
    <tabColor indexed="27"/>
  </sheetPr>
  <dimension ref="A1:AE37"/>
  <sheetViews>
    <sheetView zoomScale="75" zoomScaleNormal="75" workbookViewId="0" topLeftCell="A16">
      <selection activeCell="L10" sqref="L10"/>
    </sheetView>
  </sheetViews>
  <sheetFormatPr defaultColWidth="9.140625" defaultRowHeight="12.75"/>
  <cols>
    <col min="1" max="1" width="16.140625" style="38" customWidth="1"/>
    <col min="2" max="2" width="24.8515625" style="38" customWidth="1"/>
    <col min="3" max="4" width="20.7109375" style="17" customWidth="1"/>
    <col min="5" max="5" width="20.7109375" style="38" customWidth="1"/>
    <col min="6" max="6" width="7.7109375" style="17" customWidth="1"/>
    <col min="7" max="8" width="5.7109375" style="17" customWidth="1"/>
    <col min="9" max="10" width="9.7109375" style="17" customWidth="1"/>
    <col min="11" max="12" width="13.7109375" style="17" customWidth="1"/>
    <col min="13" max="13" width="10.140625" style="17" customWidth="1"/>
    <col min="14" max="14" width="15.7109375" style="38" customWidth="1"/>
    <col min="15" max="15" width="9.140625" style="17" customWidth="1"/>
    <col min="16" max="16" width="13.28125" style="17" customWidth="1"/>
    <col min="17" max="17" width="9.140625" style="17" customWidth="1"/>
    <col min="18" max="18" width="13.140625" style="17" customWidth="1"/>
    <col min="19" max="16384" width="9.140625" style="17" customWidth="1"/>
  </cols>
  <sheetData>
    <row r="1" spans="1:18" ht="30" customHeight="1">
      <c r="A1" s="620" t="s">
        <v>33</v>
      </c>
      <c r="B1" s="619"/>
      <c r="C1" s="619"/>
      <c r="D1" s="619"/>
      <c r="E1" s="619"/>
      <c r="F1" s="619"/>
      <c r="G1" s="619"/>
      <c r="H1" s="619"/>
      <c r="I1" s="619"/>
      <c r="J1" s="619"/>
      <c r="K1" s="619"/>
      <c r="L1" s="619"/>
      <c r="M1" s="619"/>
      <c r="N1" s="619"/>
      <c r="O1" s="619"/>
      <c r="P1" s="619"/>
      <c r="Q1" s="619"/>
      <c r="R1" s="619"/>
    </row>
    <row r="2" spans="1:18" ht="63" customHeight="1">
      <c r="A2" s="653" t="s">
        <v>226</v>
      </c>
      <c r="B2" s="619"/>
      <c r="C2" s="619"/>
      <c r="D2" s="619"/>
      <c r="E2" s="619"/>
      <c r="F2" s="619"/>
      <c r="G2" s="619"/>
      <c r="H2" s="619"/>
      <c r="I2" s="619"/>
      <c r="J2" s="619"/>
      <c r="K2" s="619"/>
      <c r="L2" s="619"/>
      <c r="M2" s="619"/>
      <c r="N2" s="619"/>
      <c r="O2" s="619"/>
      <c r="P2" s="619"/>
      <c r="Q2" s="619"/>
      <c r="R2" s="619"/>
    </row>
    <row r="3" spans="1:18" s="43" customFormat="1" ht="15" customHeight="1">
      <c r="A3" s="650" t="s">
        <v>143</v>
      </c>
      <c r="B3" s="650"/>
      <c r="C3" s="20"/>
      <c r="D3" s="20"/>
      <c r="E3" s="20"/>
      <c r="F3" s="21"/>
      <c r="G3" s="22"/>
      <c r="H3" s="22"/>
      <c r="I3" s="22"/>
      <c r="J3" s="22"/>
      <c r="K3" s="22"/>
      <c r="L3" s="22"/>
      <c r="M3" s="22"/>
      <c r="N3" s="29"/>
      <c r="O3" s="145"/>
      <c r="P3" s="145"/>
      <c r="Q3" s="46"/>
      <c r="R3" s="46"/>
    </row>
    <row r="4" spans="1:18"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s="43" customFormat="1" ht="15" customHeight="1">
      <c r="A5" s="608" t="s">
        <v>158</v>
      </c>
      <c r="B5" s="608"/>
      <c r="C5" s="40" t="s">
        <v>154</v>
      </c>
      <c r="D5" s="40"/>
      <c r="E5" s="40"/>
      <c r="F5" s="72">
        <v>0</v>
      </c>
      <c r="G5" s="72">
        <v>0</v>
      </c>
      <c r="H5" s="72">
        <v>0</v>
      </c>
      <c r="I5" s="72">
        <v>0</v>
      </c>
      <c r="J5" s="72"/>
      <c r="K5" s="72"/>
      <c r="L5" s="72"/>
      <c r="M5" s="72"/>
      <c r="N5" s="40"/>
      <c r="O5" s="126"/>
      <c r="P5" s="126"/>
      <c r="Q5" s="126"/>
      <c r="R5" s="126"/>
    </row>
    <row r="6" spans="1:18" s="43" customFormat="1" ht="15" customHeight="1">
      <c r="A6" s="650" t="s">
        <v>144</v>
      </c>
      <c r="B6" s="650"/>
      <c r="C6" s="20" t="s">
        <v>154</v>
      </c>
      <c r="D6" s="20"/>
      <c r="E6" s="20"/>
      <c r="F6" s="20"/>
      <c r="G6" s="20"/>
      <c r="H6" s="20"/>
      <c r="I6" s="20"/>
      <c r="J6" s="20"/>
      <c r="K6" s="20"/>
      <c r="L6" s="20"/>
      <c r="M6" s="20"/>
      <c r="N6" s="20"/>
      <c r="O6" s="20"/>
      <c r="P6" s="20"/>
      <c r="Q6" s="20"/>
      <c r="R6" s="20"/>
    </row>
    <row r="7" spans="1:18" ht="30" customHeight="1">
      <c r="A7" s="24" t="s">
        <v>124</v>
      </c>
      <c r="B7" s="24" t="s">
        <v>125</v>
      </c>
      <c r="C7" s="24" t="s">
        <v>138</v>
      </c>
      <c r="D7" s="24" t="s">
        <v>44</v>
      </c>
      <c r="E7" s="24" t="s">
        <v>45</v>
      </c>
      <c r="F7" s="23" t="s">
        <v>62</v>
      </c>
      <c r="G7" s="24" t="s">
        <v>156</v>
      </c>
      <c r="H7" s="24" t="s">
        <v>157</v>
      </c>
      <c r="I7" s="24" t="s">
        <v>69</v>
      </c>
      <c r="J7" s="24" t="s">
        <v>63</v>
      </c>
      <c r="K7" s="24" t="s">
        <v>216</v>
      </c>
      <c r="L7" s="24" t="s">
        <v>18</v>
      </c>
      <c r="M7" s="24" t="s">
        <v>61</v>
      </c>
      <c r="N7" s="24" t="s">
        <v>10</v>
      </c>
      <c r="O7" s="146" t="s">
        <v>122</v>
      </c>
      <c r="P7" s="146" t="s">
        <v>123</v>
      </c>
      <c r="Q7" s="140" t="s">
        <v>11</v>
      </c>
      <c r="R7" s="140" t="s">
        <v>27</v>
      </c>
    </row>
    <row r="8" spans="1:18" ht="15" customHeight="1">
      <c r="A8" s="75">
        <v>2013</v>
      </c>
      <c r="B8" s="75" t="s">
        <v>127</v>
      </c>
      <c r="C8" s="590"/>
      <c r="D8" s="590"/>
      <c r="E8" s="590"/>
      <c r="F8" s="75">
        <v>1</v>
      </c>
      <c r="G8" s="75">
        <v>1</v>
      </c>
      <c r="H8" s="75"/>
      <c r="I8" s="75"/>
      <c r="J8" s="25"/>
      <c r="K8" s="25"/>
      <c r="L8" s="25"/>
      <c r="M8" s="69">
        <v>1926</v>
      </c>
      <c r="N8" s="75" t="s">
        <v>141</v>
      </c>
      <c r="O8" s="25"/>
      <c r="P8" s="25"/>
      <c r="Q8" s="25"/>
      <c r="R8" s="25"/>
    </row>
    <row r="9" spans="1:18" ht="15" customHeight="1">
      <c r="A9" s="75">
        <v>2013</v>
      </c>
      <c r="B9" s="75" t="s">
        <v>127</v>
      </c>
      <c r="C9" s="590"/>
      <c r="D9" s="590"/>
      <c r="E9" s="590"/>
      <c r="F9" s="75">
        <v>1</v>
      </c>
      <c r="G9" s="75"/>
      <c r="H9" s="75">
        <v>1</v>
      </c>
      <c r="I9" s="75"/>
      <c r="J9" s="75"/>
      <c r="K9" s="75"/>
      <c r="L9" s="75"/>
      <c r="M9" s="69">
        <v>1929</v>
      </c>
      <c r="N9" s="75" t="s">
        <v>141</v>
      </c>
      <c r="O9" s="25"/>
      <c r="P9" s="25"/>
      <c r="Q9" s="25"/>
      <c r="R9" s="25"/>
    </row>
    <row r="10" spans="1:18" ht="15" customHeight="1">
      <c r="A10" s="75">
        <v>2013</v>
      </c>
      <c r="B10" s="75" t="s">
        <v>127</v>
      </c>
      <c r="C10" s="590"/>
      <c r="D10" s="590"/>
      <c r="E10" s="590"/>
      <c r="F10" s="75">
        <v>1</v>
      </c>
      <c r="G10" s="75"/>
      <c r="H10" s="75">
        <v>1</v>
      </c>
      <c r="I10" s="75"/>
      <c r="J10" s="75"/>
      <c r="K10" s="75"/>
      <c r="L10" s="75"/>
      <c r="M10" s="69">
        <v>1928</v>
      </c>
      <c r="N10" s="75" t="s">
        <v>141</v>
      </c>
      <c r="O10" s="25"/>
      <c r="P10" s="25"/>
      <c r="Q10" s="25"/>
      <c r="R10" s="25"/>
    </row>
    <row r="11" spans="1:18" ht="15" customHeight="1">
      <c r="A11" s="75">
        <v>2013</v>
      </c>
      <c r="B11" s="75" t="s">
        <v>127</v>
      </c>
      <c r="C11" s="590"/>
      <c r="D11" s="590"/>
      <c r="E11" s="590"/>
      <c r="F11" s="75">
        <v>1</v>
      </c>
      <c r="G11" s="75">
        <v>1</v>
      </c>
      <c r="H11" s="75"/>
      <c r="I11" s="75"/>
      <c r="J11" s="75"/>
      <c r="K11" s="75"/>
      <c r="L11" s="75"/>
      <c r="M11" s="69">
        <v>1935</v>
      </c>
      <c r="N11" s="75" t="s">
        <v>141</v>
      </c>
      <c r="O11" s="25"/>
      <c r="P11" s="25"/>
      <c r="Q11" s="25"/>
      <c r="R11" s="25"/>
    </row>
    <row r="12" spans="1:18" ht="15" customHeight="1">
      <c r="A12" s="75">
        <v>2013</v>
      </c>
      <c r="B12" s="75" t="s">
        <v>127</v>
      </c>
      <c r="C12" s="590"/>
      <c r="D12" s="590"/>
      <c r="E12" s="590"/>
      <c r="F12" s="75">
        <v>1</v>
      </c>
      <c r="G12" s="75"/>
      <c r="H12" s="75">
        <v>1</v>
      </c>
      <c r="I12" s="75"/>
      <c r="J12" s="75"/>
      <c r="K12" s="75"/>
      <c r="L12" s="75"/>
      <c r="M12" s="69">
        <v>1953</v>
      </c>
      <c r="N12" s="75" t="s">
        <v>141</v>
      </c>
      <c r="O12" s="25"/>
      <c r="P12" s="25"/>
      <c r="Q12" s="25"/>
      <c r="R12" s="25"/>
    </row>
    <row r="13" spans="1:18" s="43" customFormat="1" ht="15" customHeight="1">
      <c r="A13" s="608" t="s">
        <v>159</v>
      </c>
      <c r="B13" s="608"/>
      <c r="C13" s="40" t="s">
        <v>154</v>
      </c>
      <c r="D13" s="40"/>
      <c r="E13" s="72"/>
      <c r="F13" s="72">
        <f>SUM(F8:F12)</f>
        <v>5</v>
      </c>
      <c r="G13" s="72">
        <f>SUM(G8:G12)</f>
        <v>2</v>
      </c>
      <c r="H13" s="72">
        <f>SUM(H8:H12)</f>
        <v>3</v>
      </c>
      <c r="I13" s="72">
        <f>SUM(I8:I12)</f>
        <v>0</v>
      </c>
      <c r="J13" s="72">
        <f>SUM(J8:J12)</f>
        <v>0</v>
      </c>
      <c r="K13" s="72"/>
      <c r="L13" s="72"/>
      <c r="M13" s="72"/>
      <c r="N13" s="72"/>
      <c r="O13" s="72"/>
      <c r="P13" s="72"/>
      <c r="Q13" s="72"/>
      <c r="R13" s="72"/>
    </row>
    <row r="14" spans="1:18" s="43" customFormat="1" ht="15" customHeight="1">
      <c r="A14" s="650" t="s">
        <v>145</v>
      </c>
      <c r="B14" s="650"/>
      <c r="C14" s="20" t="s">
        <v>154</v>
      </c>
      <c r="D14" s="20"/>
      <c r="E14" s="20"/>
      <c r="F14" s="20"/>
      <c r="G14" s="20"/>
      <c r="H14" s="20"/>
      <c r="I14" s="20"/>
      <c r="J14" s="20"/>
      <c r="K14" s="20"/>
      <c r="L14" s="20"/>
      <c r="M14" s="20"/>
      <c r="N14" s="20"/>
      <c r="O14" s="20"/>
      <c r="P14" s="20"/>
      <c r="Q14" s="20"/>
      <c r="R14" s="20"/>
    </row>
    <row r="15" spans="1:18" ht="30" customHeight="1">
      <c r="A15" s="24" t="s">
        <v>124</v>
      </c>
      <c r="B15" s="24" t="s">
        <v>125</v>
      </c>
      <c r="C15" s="24" t="s">
        <v>138</v>
      </c>
      <c r="D15" s="24" t="s">
        <v>44</v>
      </c>
      <c r="E15" s="24" t="s">
        <v>45</v>
      </c>
      <c r="F15" s="23" t="s">
        <v>62</v>
      </c>
      <c r="G15" s="24" t="s">
        <v>156</v>
      </c>
      <c r="H15" s="24" t="s">
        <v>157</v>
      </c>
      <c r="I15" s="24" t="s">
        <v>69</v>
      </c>
      <c r="J15" s="24" t="s">
        <v>63</v>
      </c>
      <c r="K15" s="24" t="s">
        <v>216</v>
      </c>
      <c r="L15" s="24" t="s">
        <v>18</v>
      </c>
      <c r="M15" s="24" t="s">
        <v>61</v>
      </c>
      <c r="N15" s="24" t="s">
        <v>10</v>
      </c>
      <c r="O15" s="146" t="s">
        <v>122</v>
      </c>
      <c r="P15" s="146" t="s">
        <v>123</v>
      </c>
      <c r="Q15" s="140" t="s">
        <v>11</v>
      </c>
      <c r="R15" s="140" t="s">
        <v>27</v>
      </c>
    </row>
    <row r="16" spans="1:18" s="43" customFormat="1" ht="15" customHeight="1">
      <c r="A16" s="608" t="s">
        <v>160</v>
      </c>
      <c r="B16" s="608"/>
      <c r="C16" s="40" t="s">
        <v>154</v>
      </c>
      <c r="D16" s="40"/>
      <c r="E16" s="72"/>
      <c r="F16" s="72">
        <v>0</v>
      </c>
      <c r="G16" s="72">
        <v>0</v>
      </c>
      <c r="H16" s="72">
        <v>0</v>
      </c>
      <c r="I16" s="72">
        <v>0</v>
      </c>
      <c r="J16" s="72">
        <v>0</v>
      </c>
      <c r="K16" s="72"/>
      <c r="L16" s="72"/>
      <c r="M16" s="72"/>
      <c r="N16" s="72"/>
      <c r="O16" s="72"/>
      <c r="P16" s="72"/>
      <c r="Q16" s="72"/>
      <c r="R16" s="72"/>
    </row>
    <row r="17" spans="1:18" s="43" customFormat="1" ht="15" customHeight="1">
      <c r="A17" s="650" t="s">
        <v>146</v>
      </c>
      <c r="B17" s="650"/>
      <c r="C17" s="20" t="s">
        <v>154</v>
      </c>
      <c r="D17" s="20"/>
      <c r="E17" s="20"/>
      <c r="F17" s="20"/>
      <c r="G17" s="20"/>
      <c r="H17" s="20"/>
      <c r="I17" s="20"/>
      <c r="J17" s="20"/>
      <c r="K17" s="20"/>
      <c r="L17" s="20"/>
      <c r="M17" s="20"/>
      <c r="N17" s="20"/>
      <c r="O17" s="20"/>
      <c r="P17" s="20"/>
      <c r="Q17" s="20"/>
      <c r="R17" s="20"/>
    </row>
    <row r="18" spans="1:18" ht="30" customHeight="1">
      <c r="A18" s="24" t="s">
        <v>124</v>
      </c>
      <c r="B18" s="24" t="s">
        <v>125</v>
      </c>
      <c r="C18" s="24" t="s">
        <v>138</v>
      </c>
      <c r="D18" s="24" t="s">
        <v>44</v>
      </c>
      <c r="E18" s="24" t="s">
        <v>45</v>
      </c>
      <c r="F18" s="23" t="s">
        <v>62</v>
      </c>
      <c r="G18" s="24" t="s">
        <v>156</v>
      </c>
      <c r="H18" s="24" t="s">
        <v>157</v>
      </c>
      <c r="I18" s="24" t="s">
        <v>69</v>
      </c>
      <c r="J18" s="24" t="s">
        <v>63</v>
      </c>
      <c r="K18" s="24" t="s">
        <v>216</v>
      </c>
      <c r="L18" s="24" t="s">
        <v>18</v>
      </c>
      <c r="M18" s="24" t="s">
        <v>61</v>
      </c>
      <c r="N18" s="24" t="s">
        <v>10</v>
      </c>
      <c r="O18" s="146" t="s">
        <v>122</v>
      </c>
      <c r="P18" s="146" t="s">
        <v>123</v>
      </c>
      <c r="Q18" s="140" t="s">
        <v>11</v>
      </c>
      <c r="R18" s="140" t="s">
        <v>27</v>
      </c>
    </row>
    <row r="19" spans="1:18" s="43" customFormat="1" ht="15" customHeight="1">
      <c r="A19" s="608" t="s">
        <v>161</v>
      </c>
      <c r="B19" s="608"/>
      <c r="C19" s="40" t="s">
        <v>154</v>
      </c>
      <c r="D19" s="40"/>
      <c r="E19" s="72"/>
      <c r="F19" s="72">
        <v>0</v>
      </c>
      <c r="G19" s="72">
        <v>0</v>
      </c>
      <c r="H19" s="72">
        <v>0</v>
      </c>
      <c r="I19" s="72">
        <v>0</v>
      </c>
      <c r="J19" s="72">
        <v>0</v>
      </c>
      <c r="K19" s="72"/>
      <c r="L19" s="72"/>
      <c r="M19" s="72"/>
      <c r="N19" s="72"/>
      <c r="O19" s="72"/>
      <c r="P19" s="72"/>
      <c r="Q19" s="72"/>
      <c r="R19" s="72"/>
    </row>
    <row r="20" spans="1:18" s="43" customFormat="1" ht="15" customHeight="1">
      <c r="A20" s="650" t="s">
        <v>147</v>
      </c>
      <c r="B20" s="650"/>
      <c r="C20" s="20" t="s">
        <v>154</v>
      </c>
      <c r="D20" s="20"/>
      <c r="E20" s="20"/>
      <c r="F20" s="20"/>
      <c r="G20" s="20"/>
      <c r="H20" s="20"/>
      <c r="I20" s="20"/>
      <c r="J20" s="20"/>
      <c r="K20" s="20"/>
      <c r="L20" s="20"/>
      <c r="M20" s="20"/>
      <c r="N20" s="20"/>
      <c r="O20" s="20"/>
      <c r="P20" s="20"/>
      <c r="Q20" s="20"/>
      <c r="R20" s="20"/>
    </row>
    <row r="21" spans="1:18" ht="30" customHeight="1">
      <c r="A21" s="24" t="s">
        <v>124</v>
      </c>
      <c r="B21" s="24" t="s">
        <v>125</v>
      </c>
      <c r="C21" s="24" t="s">
        <v>138</v>
      </c>
      <c r="D21" s="24" t="s">
        <v>44</v>
      </c>
      <c r="E21" s="24" t="s">
        <v>45</v>
      </c>
      <c r="F21" s="23" t="s">
        <v>62</v>
      </c>
      <c r="G21" s="24" t="s">
        <v>156</v>
      </c>
      <c r="H21" s="24" t="s">
        <v>157</v>
      </c>
      <c r="I21" s="24" t="s">
        <v>69</v>
      </c>
      <c r="J21" s="24" t="s">
        <v>63</v>
      </c>
      <c r="K21" s="24" t="s">
        <v>216</v>
      </c>
      <c r="L21" s="24" t="s">
        <v>18</v>
      </c>
      <c r="M21" s="24" t="s">
        <v>61</v>
      </c>
      <c r="N21" s="24" t="s">
        <v>10</v>
      </c>
      <c r="O21" s="146" t="s">
        <v>122</v>
      </c>
      <c r="P21" s="146" t="s">
        <v>123</v>
      </c>
      <c r="Q21" s="140" t="s">
        <v>11</v>
      </c>
      <c r="R21" s="140" t="s">
        <v>27</v>
      </c>
    </row>
    <row r="22" spans="1:18" s="43" customFormat="1" ht="15" customHeight="1">
      <c r="A22" s="608" t="s">
        <v>162</v>
      </c>
      <c r="B22" s="608"/>
      <c r="C22" s="40" t="s">
        <v>154</v>
      </c>
      <c r="D22" s="40"/>
      <c r="E22" s="72"/>
      <c r="F22" s="72">
        <v>0</v>
      </c>
      <c r="G22" s="72">
        <v>0</v>
      </c>
      <c r="H22" s="72">
        <v>0</v>
      </c>
      <c r="I22" s="72">
        <v>0</v>
      </c>
      <c r="J22" s="72">
        <v>0</v>
      </c>
      <c r="K22" s="72"/>
      <c r="L22" s="72"/>
      <c r="M22" s="72"/>
      <c r="N22" s="72"/>
      <c r="O22" s="72"/>
      <c r="P22" s="72"/>
      <c r="Q22" s="72"/>
      <c r="R22" s="72"/>
    </row>
    <row r="23" spans="1:18" s="43" customFormat="1" ht="15" customHeight="1">
      <c r="A23" s="650" t="s">
        <v>148</v>
      </c>
      <c r="B23" s="650"/>
      <c r="C23" s="20" t="s">
        <v>154</v>
      </c>
      <c r="D23" s="20"/>
      <c r="E23" s="20"/>
      <c r="F23" s="20"/>
      <c r="G23" s="20"/>
      <c r="H23" s="20"/>
      <c r="I23" s="20"/>
      <c r="J23" s="20"/>
      <c r="K23" s="20"/>
      <c r="L23" s="20"/>
      <c r="M23" s="20"/>
      <c r="N23" s="20"/>
      <c r="O23" s="20"/>
      <c r="P23" s="20"/>
      <c r="Q23" s="20"/>
      <c r="R23" s="20"/>
    </row>
    <row r="24" spans="1:18" ht="30" customHeight="1">
      <c r="A24" s="24" t="s">
        <v>124</v>
      </c>
      <c r="B24" s="24" t="s">
        <v>125</v>
      </c>
      <c r="C24" s="24" t="s">
        <v>138</v>
      </c>
      <c r="D24" s="24" t="s">
        <v>44</v>
      </c>
      <c r="E24" s="24" t="s">
        <v>45</v>
      </c>
      <c r="F24" s="23" t="s">
        <v>62</v>
      </c>
      <c r="G24" s="24" t="s">
        <v>156</v>
      </c>
      <c r="H24" s="24" t="s">
        <v>157</v>
      </c>
      <c r="I24" s="24" t="s">
        <v>69</v>
      </c>
      <c r="J24" s="24" t="s">
        <v>63</v>
      </c>
      <c r="K24" s="24" t="s">
        <v>216</v>
      </c>
      <c r="L24" s="24" t="s">
        <v>18</v>
      </c>
      <c r="M24" s="24" t="s">
        <v>61</v>
      </c>
      <c r="N24" s="24" t="s">
        <v>10</v>
      </c>
      <c r="O24" s="146" t="s">
        <v>122</v>
      </c>
      <c r="P24" s="146" t="s">
        <v>123</v>
      </c>
      <c r="Q24" s="140" t="s">
        <v>11</v>
      </c>
      <c r="R24" s="140" t="s">
        <v>27</v>
      </c>
    </row>
    <row r="25" spans="1:18" s="43" customFormat="1" ht="15" customHeight="1">
      <c r="A25" s="608" t="s">
        <v>70</v>
      </c>
      <c r="B25" s="608"/>
      <c r="C25" s="40" t="s">
        <v>154</v>
      </c>
      <c r="D25" s="40"/>
      <c r="E25" s="72"/>
      <c r="F25" s="72">
        <v>0</v>
      </c>
      <c r="G25" s="72">
        <v>0</v>
      </c>
      <c r="H25" s="72">
        <v>0</v>
      </c>
      <c r="I25" s="72">
        <v>0</v>
      </c>
      <c r="J25" s="72">
        <v>0</v>
      </c>
      <c r="K25" s="72"/>
      <c r="L25" s="72"/>
      <c r="M25" s="72"/>
      <c r="N25" s="72"/>
      <c r="O25" s="72"/>
      <c r="P25" s="72"/>
      <c r="Q25" s="72"/>
      <c r="R25" s="72"/>
    </row>
    <row r="26" spans="1:18" s="43" customFormat="1" ht="15" customHeight="1">
      <c r="A26" s="650" t="s">
        <v>149</v>
      </c>
      <c r="B26" s="650"/>
      <c r="C26" s="20" t="s">
        <v>154</v>
      </c>
      <c r="D26" s="20"/>
      <c r="E26" s="20"/>
      <c r="F26" s="20"/>
      <c r="G26" s="20"/>
      <c r="H26" s="20"/>
      <c r="I26" s="20"/>
      <c r="J26" s="20"/>
      <c r="K26" s="20"/>
      <c r="L26" s="20"/>
      <c r="M26" s="20"/>
      <c r="N26" s="20"/>
      <c r="O26" s="20"/>
      <c r="P26" s="20"/>
      <c r="Q26" s="20"/>
      <c r="R26" s="20"/>
    </row>
    <row r="27" spans="1:18" ht="30" customHeight="1">
      <c r="A27" s="24" t="s">
        <v>124</v>
      </c>
      <c r="B27" s="24" t="s">
        <v>125</v>
      </c>
      <c r="C27" s="24" t="s">
        <v>138</v>
      </c>
      <c r="D27" s="24" t="s">
        <v>44</v>
      </c>
      <c r="E27" s="24" t="s">
        <v>45</v>
      </c>
      <c r="F27" s="23" t="s">
        <v>62</v>
      </c>
      <c r="G27" s="24" t="s">
        <v>156</v>
      </c>
      <c r="H27" s="24" t="s">
        <v>157</v>
      </c>
      <c r="I27" s="24" t="s">
        <v>69</v>
      </c>
      <c r="J27" s="24" t="s">
        <v>63</v>
      </c>
      <c r="K27" s="24" t="s">
        <v>216</v>
      </c>
      <c r="L27" s="24" t="s">
        <v>18</v>
      </c>
      <c r="M27" s="24" t="s">
        <v>61</v>
      </c>
      <c r="N27" s="24" t="s">
        <v>10</v>
      </c>
      <c r="O27" s="146" t="s">
        <v>122</v>
      </c>
      <c r="P27" s="146" t="s">
        <v>123</v>
      </c>
      <c r="Q27" s="140" t="s">
        <v>11</v>
      </c>
      <c r="R27" s="140" t="s">
        <v>27</v>
      </c>
    </row>
    <row r="28" spans="1:18" s="43" customFormat="1" ht="15" customHeight="1">
      <c r="A28" s="608" t="s">
        <v>163</v>
      </c>
      <c r="B28" s="608"/>
      <c r="C28" s="40" t="s">
        <v>154</v>
      </c>
      <c r="D28" s="40"/>
      <c r="E28" s="72"/>
      <c r="F28" s="72">
        <v>0</v>
      </c>
      <c r="G28" s="72">
        <v>0</v>
      </c>
      <c r="H28" s="72">
        <v>0</v>
      </c>
      <c r="I28" s="72">
        <v>0</v>
      </c>
      <c r="J28" s="72">
        <v>0</v>
      </c>
      <c r="K28" s="72"/>
      <c r="L28" s="72"/>
      <c r="M28" s="72"/>
      <c r="N28" s="72"/>
      <c r="O28" s="72"/>
      <c r="P28" s="72"/>
      <c r="Q28" s="72"/>
      <c r="R28" s="72"/>
    </row>
    <row r="29" spans="1:18" s="43" customFormat="1" ht="15" customHeight="1">
      <c r="A29" s="650" t="s">
        <v>150</v>
      </c>
      <c r="B29" s="650"/>
      <c r="C29" s="20" t="s">
        <v>154</v>
      </c>
      <c r="D29" s="20"/>
      <c r="E29" s="20"/>
      <c r="F29" s="20"/>
      <c r="G29" s="20"/>
      <c r="H29" s="20"/>
      <c r="I29" s="20"/>
      <c r="J29" s="20"/>
      <c r="K29" s="20"/>
      <c r="L29" s="20"/>
      <c r="M29" s="20"/>
      <c r="N29" s="20"/>
      <c r="O29" s="20"/>
      <c r="P29" s="20"/>
      <c r="Q29" s="20"/>
      <c r="R29" s="20"/>
    </row>
    <row r="30" spans="1:18" ht="30" customHeight="1">
      <c r="A30" s="24" t="s">
        <v>124</v>
      </c>
      <c r="B30" s="24" t="s">
        <v>125</v>
      </c>
      <c r="C30" s="24" t="s">
        <v>138</v>
      </c>
      <c r="D30" s="24" t="s">
        <v>44</v>
      </c>
      <c r="E30" s="24" t="s">
        <v>45</v>
      </c>
      <c r="F30" s="23" t="s">
        <v>62</v>
      </c>
      <c r="G30" s="24" t="s">
        <v>156</v>
      </c>
      <c r="H30" s="24" t="s">
        <v>157</v>
      </c>
      <c r="I30" s="24" t="s">
        <v>69</v>
      </c>
      <c r="J30" s="24" t="s">
        <v>63</v>
      </c>
      <c r="K30" s="24" t="s">
        <v>216</v>
      </c>
      <c r="L30" s="24" t="s">
        <v>18</v>
      </c>
      <c r="M30" s="24" t="s">
        <v>61</v>
      </c>
      <c r="N30" s="24" t="s">
        <v>10</v>
      </c>
      <c r="O30" s="146" t="s">
        <v>122</v>
      </c>
      <c r="P30" s="146" t="s">
        <v>123</v>
      </c>
      <c r="Q30" s="140" t="s">
        <v>11</v>
      </c>
      <c r="R30" s="140" t="s">
        <v>27</v>
      </c>
    </row>
    <row r="31" spans="1:18" s="43" customFormat="1" ht="15" customHeight="1">
      <c r="A31" s="608" t="s">
        <v>81</v>
      </c>
      <c r="B31" s="608"/>
      <c r="C31" s="40" t="s">
        <v>154</v>
      </c>
      <c r="D31" s="40"/>
      <c r="E31" s="72"/>
      <c r="F31" s="72">
        <v>0</v>
      </c>
      <c r="G31" s="72">
        <v>0</v>
      </c>
      <c r="H31" s="72">
        <v>0</v>
      </c>
      <c r="I31" s="72">
        <v>0</v>
      </c>
      <c r="J31" s="72">
        <v>0</v>
      </c>
      <c r="K31" s="72"/>
      <c r="L31" s="72"/>
      <c r="M31" s="72"/>
      <c r="N31" s="72"/>
      <c r="O31" s="72"/>
      <c r="P31" s="72"/>
      <c r="Q31" s="72"/>
      <c r="R31" s="72"/>
    </row>
    <row r="32" spans="1:18" s="43" customFormat="1" ht="15" customHeight="1">
      <c r="A32" s="650" t="s">
        <v>151</v>
      </c>
      <c r="B32" s="650"/>
      <c r="C32" s="20" t="s">
        <v>154</v>
      </c>
      <c r="D32" s="20"/>
      <c r="E32" s="20"/>
      <c r="F32" s="20"/>
      <c r="G32" s="20"/>
      <c r="H32" s="20"/>
      <c r="I32" s="20"/>
      <c r="J32" s="20"/>
      <c r="K32" s="20"/>
      <c r="L32" s="20"/>
      <c r="M32" s="20"/>
      <c r="N32" s="20"/>
      <c r="O32" s="20"/>
      <c r="P32" s="20"/>
      <c r="Q32" s="20"/>
      <c r="R32" s="20"/>
    </row>
    <row r="33" spans="1:18" ht="30" customHeight="1">
      <c r="A33" s="24" t="s">
        <v>124</v>
      </c>
      <c r="B33" s="24" t="s">
        <v>125</v>
      </c>
      <c r="C33" s="24" t="s">
        <v>138</v>
      </c>
      <c r="D33" s="24" t="s">
        <v>44</v>
      </c>
      <c r="E33" s="24" t="s">
        <v>45</v>
      </c>
      <c r="F33" s="23" t="s">
        <v>62</v>
      </c>
      <c r="G33" s="24" t="s">
        <v>156</v>
      </c>
      <c r="H33" s="24" t="s">
        <v>157</v>
      </c>
      <c r="I33" s="24" t="s">
        <v>69</v>
      </c>
      <c r="J33" s="24" t="s">
        <v>63</v>
      </c>
      <c r="K33" s="24" t="s">
        <v>216</v>
      </c>
      <c r="L33" s="24" t="s">
        <v>18</v>
      </c>
      <c r="M33" s="24" t="s">
        <v>61</v>
      </c>
      <c r="N33" s="24" t="s">
        <v>10</v>
      </c>
      <c r="O33" s="146" t="s">
        <v>122</v>
      </c>
      <c r="P33" s="146" t="s">
        <v>123</v>
      </c>
      <c r="Q33" s="140" t="s">
        <v>11</v>
      </c>
      <c r="R33" s="140" t="s">
        <v>27</v>
      </c>
    </row>
    <row r="34" spans="1:18" s="43" customFormat="1" ht="15" customHeight="1">
      <c r="A34" s="608" t="s">
        <v>82</v>
      </c>
      <c r="B34" s="608"/>
      <c r="C34" s="40" t="s">
        <v>154</v>
      </c>
      <c r="D34" s="40"/>
      <c r="E34" s="72"/>
      <c r="F34" s="72">
        <v>0</v>
      </c>
      <c r="G34" s="72">
        <v>0</v>
      </c>
      <c r="H34" s="72">
        <v>0</v>
      </c>
      <c r="I34" s="72">
        <v>0</v>
      </c>
      <c r="J34" s="72">
        <v>0</v>
      </c>
      <c r="K34" s="72"/>
      <c r="L34" s="72"/>
      <c r="M34" s="72"/>
      <c r="N34" s="40"/>
      <c r="O34" s="126"/>
      <c r="P34" s="126"/>
      <c r="Q34" s="126"/>
      <c r="R34" s="126"/>
    </row>
    <row r="35" spans="1:31" s="42" customFormat="1" ht="15" customHeight="1">
      <c r="A35" s="652" t="s">
        <v>91</v>
      </c>
      <c r="B35" s="652"/>
      <c r="C35" s="36" t="s">
        <v>154</v>
      </c>
      <c r="D35" s="36"/>
      <c r="E35" s="36"/>
      <c r="F35" s="91">
        <v>5</v>
      </c>
      <c r="G35" s="91">
        <v>2</v>
      </c>
      <c r="H35" s="91">
        <v>3</v>
      </c>
      <c r="I35" s="91">
        <v>0</v>
      </c>
      <c r="J35" s="91">
        <v>0</v>
      </c>
      <c r="K35" s="59"/>
      <c r="L35" s="59"/>
      <c r="M35" s="59"/>
      <c r="N35" s="37"/>
      <c r="O35" s="163"/>
      <c r="P35" s="163"/>
      <c r="Q35" s="163"/>
      <c r="R35" s="163"/>
      <c r="S35" s="80"/>
      <c r="T35" s="80"/>
      <c r="U35" s="80"/>
      <c r="V35" s="80"/>
      <c r="W35" s="80"/>
      <c r="X35" s="80"/>
      <c r="Y35" s="80"/>
      <c r="Z35" s="80"/>
      <c r="AA35" s="80"/>
      <c r="AB35" s="80"/>
      <c r="AC35" s="80"/>
      <c r="AD35" s="80"/>
      <c r="AE35" s="80"/>
    </row>
    <row r="37" spans="1:8" ht="12.75">
      <c r="A37" s="17"/>
      <c r="G37" s="61"/>
      <c r="H37" s="61"/>
    </row>
  </sheetData>
  <mergeCells count="21">
    <mergeCell ref="A3:B3"/>
    <mergeCell ref="A2:R2"/>
    <mergeCell ref="A1:R1"/>
    <mergeCell ref="A13:B13"/>
    <mergeCell ref="A5:B5"/>
    <mergeCell ref="A6:B6"/>
    <mergeCell ref="A26:B26"/>
    <mergeCell ref="A28:B28"/>
    <mergeCell ref="A20:B20"/>
    <mergeCell ref="A22:B22"/>
    <mergeCell ref="A23:B23"/>
    <mergeCell ref="A14:B14"/>
    <mergeCell ref="A16:B16"/>
    <mergeCell ref="A17:B17"/>
    <mergeCell ref="A25:B25"/>
    <mergeCell ref="A19:B19"/>
    <mergeCell ref="A34:B34"/>
    <mergeCell ref="A35:B35"/>
    <mergeCell ref="A29:B29"/>
    <mergeCell ref="A31:B31"/>
    <mergeCell ref="A32:B32"/>
  </mergeCell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codeName="Foglio12">
    <tabColor indexed="57"/>
  </sheetPr>
  <dimension ref="A1:AR130"/>
  <sheetViews>
    <sheetView tabSelected="1" zoomScale="75" zoomScaleNormal="75" workbookViewId="0" topLeftCell="A67">
      <selection activeCell="D78" sqref="D78"/>
    </sheetView>
  </sheetViews>
  <sheetFormatPr defaultColWidth="8.8515625" defaultRowHeight="12.75"/>
  <cols>
    <col min="1" max="1" width="15.7109375" style="35" customWidth="1"/>
    <col min="2" max="2" width="24.7109375" style="35" customWidth="1"/>
    <col min="3" max="4" width="20.7109375" style="43" customWidth="1"/>
    <col min="5" max="5" width="20.7109375" style="35" customWidth="1"/>
    <col min="6" max="6" width="7.7109375" style="43" customWidth="1"/>
    <col min="7" max="8" width="5.7109375" style="43" customWidth="1"/>
    <col min="9" max="10" width="9.7109375" style="43" customWidth="1"/>
    <col min="11" max="12" width="13.7109375" style="43" customWidth="1"/>
    <col min="13" max="13" width="10.140625" style="43" customWidth="1"/>
    <col min="14" max="14" width="16.421875" style="35" customWidth="1"/>
    <col min="15" max="15" width="14.7109375" style="43" customWidth="1"/>
    <col min="16" max="16" width="17.00390625" style="441" customWidth="1"/>
    <col min="17" max="17" width="20.421875" style="77" customWidth="1"/>
    <col min="18" max="18" width="13.28125" style="43" customWidth="1"/>
    <col min="19" max="24" width="8.8515625" style="43" hidden="1" customWidth="1"/>
    <col min="25" max="28" width="0" style="43" hidden="1" customWidth="1"/>
    <col min="29" max="29" width="8.8515625" style="66" customWidth="1"/>
    <col min="30" max="16384" width="8.8515625" style="43" customWidth="1"/>
  </cols>
  <sheetData>
    <row r="1" spans="1:18" ht="30" customHeight="1">
      <c r="A1" s="623" t="s">
        <v>32</v>
      </c>
      <c r="B1" s="660"/>
      <c r="C1" s="660"/>
      <c r="D1" s="660"/>
      <c r="E1" s="660"/>
      <c r="F1" s="660"/>
      <c r="G1" s="660"/>
      <c r="H1" s="660"/>
      <c r="I1" s="660"/>
      <c r="J1" s="660"/>
      <c r="K1" s="660"/>
      <c r="L1" s="660"/>
      <c r="M1" s="660"/>
      <c r="N1" s="660"/>
      <c r="O1" s="660"/>
      <c r="P1" s="660"/>
      <c r="Q1" s="660"/>
      <c r="R1" s="661"/>
    </row>
    <row r="2" spans="1:18" ht="73.5" customHeight="1">
      <c r="A2" s="653" t="s">
        <v>19</v>
      </c>
      <c r="B2" s="619"/>
      <c r="C2" s="619"/>
      <c r="D2" s="619"/>
      <c r="E2" s="619"/>
      <c r="F2" s="619"/>
      <c r="G2" s="619"/>
      <c r="H2" s="619"/>
      <c r="I2" s="619"/>
      <c r="J2" s="619"/>
      <c r="K2" s="619"/>
      <c r="L2" s="619"/>
      <c r="M2" s="619"/>
      <c r="N2" s="619"/>
      <c r="O2" s="619"/>
      <c r="P2" s="619"/>
      <c r="Q2" s="619"/>
      <c r="R2" s="619"/>
    </row>
    <row r="3" spans="1:18" ht="15" customHeight="1">
      <c r="A3" s="650" t="s">
        <v>143</v>
      </c>
      <c r="B3" s="650"/>
      <c r="C3" s="298"/>
      <c r="D3" s="20"/>
      <c r="E3" s="20"/>
      <c r="F3" s="21"/>
      <c r="G3" s="22"/>
      <c r="H3" s="22"/>
      <c r="I3" s="22"/>
      <c r="J3" s="22"/>
      <c r="K3" s="22"/>
      <c r="L3" s="22"/>
      <c r="M3" s="22"/>
      <c r="N3" s="29"/>
      <c r="O3" s="145"/>
      <c r="P3" s="302"/>
      <c r="Q3" s="46"/>
      <c r="R3" s="46"/>
    </row>
    <row r="4" spans="1:29" s="17" customFormat="1" ht="30" customHeight="1">
      <c r="A4" s="24" t="s">
        <v>124</v>
      </c>
      <c r="B4" s="24" t="s">
        <v>125</v>
      </c>
      <c r="C4" s="4" t="s">
        <v>138</v>
      </c>
      <c r="D4" s="24" t="s">
        <v>44</v>
      </c>
      <c r="E4" s="24" t="s">
        <v>45</v>
      </c>
      <c r="F4" s="23" t="s">
        <v>62</v>
      </c>
      <c r="G4" s="24" t="s">
        <v>156</v>
      </c>
      <c r="H4" s="24" t="s">
        <v>157</v>
      </c>
      <c r="I4" s="24" t="s">
        <v>69</v>
      </c>
      <c r="J4" s="24" t="s">
        <v>63</v>
      </c>
      <c r="K4" s="24" t="s">
        <v>216</v>
      </c>
      <c r="L4" s="24" t="s">
        <v>18</v>
      </c>
      <c r="M4" s="24" t="s">
        <v>61</v>
      </c>
      <c r="N4" s="24" t="s">
        <v>10</v>
      </c>
      <c r="O4" s="146" t="s">
        <v>122</v>
      </c>
      <c r="P4" s="303" t="s">
        <v>123</v>
      </c>
      <c r="Q4" s="140" t="s">
        <v>11</v>
      </c>
      <c r="R4" s="140" t="s">
        <v>27</v>
      </c>
      <c r="AC4" s="26"/>
    </row>
    <row r="5" spans="1:26" ht="15" customHeight="1">
      <c r="A5" s="75">
        <v>2013</v>
      </c>
      <c r="B5" s="75" t="s">
        <v>126</v>
      </c>
      <c r="C5" s="590"/>
      <c r="D5" s="590"/>
      <c r="E5" s="590"/>
      <c r="F5" s="67">
        <v>1</v>
      </c>
      <c r="G5" s="67"/>
      <c r="H5" s="67">
        <v>1</v>
      </c>
      <c r="I5" s="67">
        <v>1</v>
      </c>
      <c r="J5" s="67"/>
      <c r="K5" s="67"/>
      <c r="L5" s="67"/>
      <c r="M5" s="67">
        <v>1926</v>
      </c>
      <c r="N5" s="102" t="s">
        <v>40</v>
      </c>
      <c r="O5" s="114"/>
      <c r="P5" s="154">
        <v>365</v>
      </c>
      <c r="Q5" s="89">
        <f>2416925.68/25418*P5</f>
        <v>34706.81694861909</v>
      </c>
      <c r="R5" s="33"/>
      <c r="S5" s="43">
        <v>31</v>
      </c>
      <c r="T5" s="43">
        <v>30</v>
      </c>
      <c r="U5" s="43">
        <v>31</v>
      </c>
      <c r="V5" s="43">
        <v>30</v>
      </c>
      <c r="W5" s="43">
        <v>31</v>
      </c>
      <c r="X5" s="43">
        <v>31</v>
      </c>
      <c r="Y5" s="476">
        <f>SUM(S5:X5)</f>
        <v>184</v>
      </c>
      <c r="Z5" s="43">
        <v>30</v>
      </c>
    </row>
    <row r="6" spans="1:28" ht="15" customHeight="1">
      <c r="A6" s="75">
        <v>2013</v>
      </c>
      <c r="B6" s="75" t="s">
        <v>126</v>
      </c>
      <c r="C6" s="590"/>
      <c r="D6" s="590"/>
      <c r="E6" s="590"/>
      <c r="F6" s="67">
        <v>1</v>
      </c>
      <c r="G6" s="67"/>
      <c r="H6" s="67">
        <v>1</v>
      </c>
      <c r="I6" s="67">
        <v>1</v>
      </c>
      <c r="J6" s="67"/>
      <c r="K6" s="67"/>
      <c r="L6" s="67"/>
      <c r="M6" s="67">
        <v>1926</v>
      </c>
      <c r="N6" s="102" t="s">
        <v>40</v>
      </c>
      <c r="O6" s="114"/>
      <c r="P6" s="154">
        <v>25</v>
      </c>
      <c r="Q6" s="89">
        <f aca="true" t="shared" si="0" ref="Q6:Q16">2416925.68/25418*P6</f>
        <v>2377.179243056102</v>
      </c>
      <c r="R6" s="33"/>
      <c r="T6" s="43">
        <v>25</v>
      </c>
      <c r="U6" s="475"/>
      <c r="V6" s="475"/>
      <c r="W6" s="475"/>
      <c r="X6" s="475"/>
      <c r="Y6" s="476">
        <v>25</v>
      </c>
      <c r="Z6" s="479"/>
      <c r="AA6" s="475"/>
      <c r="AB6" s="475"/>
    </row>
    <row r="7" spans="1:26" ht="15" customHeight="1">
      <c r="A7" s="75">
        <v>2013</v>
      </c>
      <c r="B7" s="75" t="s">
        <v>126</v>
      </c>
      <c r="C7" s="590"/>
      <c r="D7" s="590"/>
      <c r="E7" s="590"/>
      <c r="F7" s="67">
        <v>1</v>
      </c>
      <c r="G7" s="67"/>
      <c r="H7" s="67">
        <v>1</v>
      </c>
      <c r="I7" s="67">
        <v>1</v>
      </c>
      <c r="J7" s="67"/>
      <c r="K7" s="67"/>
      <c r="L7" s="67"/>
      <c r="M7" s="67">
        <v>1927</v>
      </c>
      <c r="N7" s="102" t="s">
        <v>40</v>
      </c>
      <c r="O7" s="114"/>
      <c r="P7" s="154">
        <v>365</v>
      </c>
      <c r="Q7" s="89">
        <f t="shared" si="0"/>
        <v>34706.81694861909</v>
      </c>
      <c r="R7" s="33"/>
      <c r="S7" s="43">
        <v>31</v>
      </c>
      <c r="T7" s="43">
        <v>30</v>
      </c>
      <c r="U7" s="43">
        <v>31</v>
      </c>
      <c r="V7" s="43">
        <v>30</v>
      </c>
      <c r="W7" s="43">
        <v>31</v>
      </c>
      <c r="X7" s="43">
        <v>31</v>
      </c>
      <c r="Y7" s="476">
        <f aca="true" t="shared" si="1" ref="Y7:Y16">SUM(S7:X7)</f>
        <v>184</v>
      </c>
      <c r="Z7" s="43">
        <v>30</v>
      </c>
    </row>
    <row r="8" spans="1:26" ht="15" customHeight="1">
      <c r="A8" s="75">
        <v>2013</v>
      </c>
      <c r="B8" s="75" t="s">
        <v>126</v>
      </c>
      <c r="C8" s="590"/>
      <c r="D8" s="590"/>
      <c r="E8" s="590"/>
      <c r="F8" s="67">
        <v>1</v>
      </c>
      <c r="G8" s="67"/>
      <c r="H8" s="67">
        <v>1</v>
      </c>
      <c r="I8" s="67">
        <v>1</v>
      </c>
      <c r="J8" s="67"/>
      <c r="K8" s="67"/>
      <c r="L8" s="67"/>
      <c r="M8" s="67">
        <v>1934</v>
      </c>
      <c r="N8" s="102" t="s">
        <v>40</v>
      </c>
      <c r="O8" s="114"/>
      <c r="P8" s="154">
        <v>365</v>
      </c>
      <c r="Q8" s="89">
        <f t="shared" si="0"/>
        <v>34706.81694861909</v>
      </c>
      <c r="R8" s="33"/>
      <c r="S8" s="43">
        <v>31</v>
      </c>
      <c r="T8" s="43">
        <v>30</v>
      </c>
      <c r="U8" s="43">
        <v>31</v>
      </c>
      <c r="V8" s="43">
        <v>30</v>
      </c>
      <c r="W8" s="43">
        <v>31</v>
      </c>
      <c r="X8" s="43">
        <v>31</v>
      </c>
      <c r="Y8" s="476">
        <f t="shared" si="1"/>
        <v>184</v>
      </c>
      <c r="Z8" s="43">
        <v>30</v>
      </c>
    </row>
    <row r="9" spans="1:26" ht="15" customHeight="1">
      <c r="A9" s="75">
        <v>2013</v>
      </c>
      <c r="B9" s="75" t="s">
        <v>126</v>
      </c>
      <c r="C9" s="590"/>
      <c r="D9" s="590"/>
      <c r="E9" s="590"/>
      <c r="F9" s="67">
        <v>1</v>
      </c>
      <c r="G9" s="67">
        <v>1</v>
      </c>
      <c r="H9" s="67"/>
      <c r="I9" s="67">
        <v>1</v>
      </c>
      <c r="J9" s="67"/>
      <c r="K9" s="67"/>
      <c r="L9" s="67"/>
      <c r="M9" s="67">
        <v>1934</v>
      </c>
      <c r="N9" s="102" t="s">
        <v>40</v>
      </c>
      <c r="O9" s="114"/>
      <c r="P9" s="154">
        <v>365</v>
      </c>
      <c r="Q9" s="89">
        <f t="shared" si="0"/>
        <v>34706.81694861909</v>
      </c>
      <c r="R9" s="33"/>
      <c r="S9" s="43">
        <v>31</v>
      </c>
      <c r="T9" s="43">
        <v>30</v>
      </c>
      <c r="U9" s="43">
        <v>31</v>
      </c>
      <c r="V9" s="43">
        <v>30</v>
      </c>
      <c r="W9" s="43">
        <v>31</v>
      </c>
      <c r="X9" s="43">
        <v>31</v>
      </c>
      <c r="Y9" s="476">
        <f t="shared" si="1"/>
        <v>184</v>
      </c>
      <c r="Z9" s="43">
        <v>30</v>
      </c>
    </row>
    <row r="10" spans="1:26" ht="15" customHeight="1">
      <c r="A10" s="75">
        <v>2013</v>
      </c>
      <c r="B10" s="75" t="s">
        <v>126</v>
      </c>
      <c r="C10" s="590"/>
      <c r="D10" s="590"/>
      <c r="E10" s="590"/>
      <c r="F10" s="67">
        <v>1</v>
      </c>
      <c r="G10" s="67"/>
      <c r="H10" s="67">
        <v>1</v>
      </c>
      <c r="I10" s="67">
        <v>1</v>
      </c>
      <c r="J10" s="67"/>
      <c r="K10" s="67"/>
      <c r="L10" s="67"/>
      <c r="M10" s="67">
        <v>1922</v>
      </c>
      <c r="N10" s="102" t="s">
        <v>40</v>
      </c>
      <c r="O10" s="114"/>
      <c r="P10" s="154">
        <v>337</v>
      </c>
      <c r="Q10" s="89">
        <f t="shared" si="0"/>
        <v>32044.376196396257</v>
      </c>
      <c r="R10" s="33"/>
      <c r="S10" s="43">
        <v>3</v>
      </c>
      <c r="T10" s="43">
        <v>30</v>
      </c>
      <c r="U10" s="43">
        <v>31</v>
      </c>
      <c r="V10" s="43">
        <v>30</v>
      </c>
      <c r="W10" s="43">
        <v>31</v>
      </c>
      <c r="X10" s="43">
        <v>31</v>
      </c>
      <c r="Y10" s="476">
        <f t="shared" si="1"/>
        <v>156</v>
      </c>
      <c r="Z10" s="43">
        <v>30</v>
      </c>
    </row>
    <row r="11" spans="1:28" ht="15" customHeight="1">
      <c r="A11" s="75">
        <v>2013</v>
      </c>
      <c r="B11" s="75" t="s">
        <v>126</v>
      </c>
      <c r="C11" s="590"/>
      <c r="D11" s="590"/>
      <c r="E11" s="590"/>
      <c r="F11" s="67">
        <v>1</v>
      </c>
      <c r="G11" s="67"/>
      <c r="H11" s="67">
        <v>1</v>
      </c>
      <c r="I11" s="67">
        <v>1</v>
      </c>
      <c r="J11" s="67"/>
      <c r="K11" s="67"/>
      <c r="L11" s="67"/>
      <c r="M11" s="67">
        <v>1925</v>
      </c>
      <c r="N11" s="102" t="s">
        <v>40</v>
      </c>
      <c r="O11" s="114"/>
      <c r="P11" s="154">
        <v>26</v>
      </c>
      <c r="Q11" s="89">
        <f t="shared" si="0"/>
        <v>2472.2664127783464</v>
      </c>
      <c r="R11" s="33"/>
      <c r="S11" s="43">
        <v>26</v>
      </c>
      <c r="T11" s="475"/>
      <c r="U11" s="475"/>
      <c r="V11" s="475"/>
      <c r="W11" s="475"/>
      <c r="X11" s="475"/>
      <c r="Y11" s="476">
        <f t="shared" si="1"/>
        <v>26</v>
      </c>
      <c r="Z11" s="479"/>
      <c r="AA11" s="475"/>
      <c r="AB11" s="475"/>
    </row>
    <row r="12" spans="1:28" ht="15" customHeight="1">
      <c r="A12" s="75">
        <v>2013</v>
      </c>
      <c r="B12" s="75" t="s">
        <v>126</v>
      </c>
      <c r="C12" s="590"/>
      <c r="D12" s="590"/>
      <c r="E12" s="590"/>
      <c r="F12" s="67">
        <v>1</v>
      </c>
      <c r="G12" s="67">
        <v>1</v>
      </c>
      <c r="H12" s="67"/>
      <c r="I12" s="67">
        <v>1</v>
      </c>
      <c r="J12" s="67"/>
      <c r="K12" s="67"/>
      <c r="L12" s="67"/>
      <c r="M12" s="67">
        <v>1951</v>
      </c>
      <c r="N12" s="102" t="s">
        <v>40</v>
      </c>
      <c r="O12" s="114"/>
      <c r="P12" s="154">
        <v>29</v>
      </c>
      <c r="Q12" s="89">
        <f t="shared" si="0"/>
        <v>2757.5279219450786</v>
      </c>
      <c r="R12" s="33"/>
      <c r="S12" s="43">
        <v>27</v>
      </c>
      <c r="T12" s="43">
        <v>2</v>
      </c>
      <c r="U12" s="475"/>
      <c r="V12" s="475"/>
      <c r="W12" s="475"/>
      <c r="X12" s="475"/>
      <c r="Y12" s="476">
        <f t="shared" si="1"/>
        <v>29</v>
      </c>
      <c r="Z12" s="479"/>
      <c r="AA12" s="475"/>
      <c r="AB12" s="475"/>
    </row>
    <row r="13" spans="1:28" ht="15" customHeight="1">
      <c r="A13" s="75">
        <v>2013</v>
      </c>
      <c r="B13" s="75" t="s">
        <v>126</v>
      </c>
      <c r="C13" s="590"/>
      <c r="D13" s="590"/>
      <c r="E13" s="590"/>
      <c r="F13" s="67">
        <v>1</v>
      </c>
      <c r="G13" s="67"/>
      <c r="H13" s="67">
        <v>1</v>
      </c>
      <c r="I13" s="67">
        <v>1</v>
      </c>
      <c r="J13" s="67"/>
      <c r="K13" s="67"/>
      <c r="L13" s="67"/>
      <c r="M13" s="67">
        <v>1933</v>
      </c>
      <c r="N13" s="102" t="s">
        <v>40</v>
      </c>
      <c r="O13" s="114"/>
      <c r="P13" s="154">
        <v>184</v>
      </c>
      <c r="Q13" s="89">
        <f t="shared" si="0"/>
        <v>17496.03922889291</v>
      </c>
      <c r="R13" s="33"/>
      <c r="S13" s="43">
        <v>31</v>
      </c>
      <c r="T13" s="43">
        <v>30</v>
      </c>
      <c r="U13" s="43">
        <v>31</v>
      </c>
      <c r="V13" s="43">
        <v>30</v>
      </c>
      <c r="W13" s="43">
        <v>31</v>
      </c>
      <c r="X13" s="43">
        <v>31</v>
      </c>
      <c r="Y13" s="476">
        <f t="shared" si="1"/>
        <v>184</v>
      </c>
      <c r="Z13" s="475"/>
      <c r="AA13" s="475"/>
      <c r="AB13" s="475"/>
    </row>
    <row r="14" spans="1:28" ht="15" customHeight="1">
      <c r="A14" s="75">
        <v>2013</v>
      </c>
      <c r="B14" s="75" t="s">
        <v>126</v>
      </c>
      <c r="C14" s="590"/>
      <c r="D14" s="590"/>
      <c r="E14" s="590"/>
      <c r="F14" s="75">
        <v>1</v>
      </c>
      <c r="G14" s="75">
        <v>1</v>
      </c>
      <c r="H14" s="75"/>
      <c r="I14" s="67">
        <v>1</v>
      </c>
      <c r="J14" s="67"/>
      <c r="K14" s="67"/>
      <c r="L14" s="67"/>
      <c r="M14" s="75">
        <v>1928</v>
      </c>
      <c r="N14" s="207" t="s">
        <v>40</v>
      </c>
      <c r="O14" s="114"/>
      <c r="P14" s="346">
        <v>54</v>
      </c>
      <c r="Q14" s="89">
        <f t="shared" si="0"/>
        <v>5134.70716500118</v>
      </c>
      <c r="R14" s="33"/>
      <c r="S14" s="66"/>
      <c r="T14" s="480"/>
      <c r="U14" s="66"/>
      <c r="V14" s="66"/>
      <c r="W14" s="66"/>
      <c r="X14" s="66"/>
      <c r="Y14" s="476"/>
      <c r="Z14" s="66"/>
      <c r="AA14" s="66"/>
      <c r="AB14" s="66"/>
    </row>
    <row r="15" spans="1:26" ht="15" customHeight="1">
      <c r="A15" s="75">
        <v>2013</v>
      </c>
      <c r="B15" s="75" t="s">
        <v>126</v>
      </c>
      <c r="C15" s="590"/>
      <c r="D15" s="590"/>
      <c r="E15" s="590"/>
      <c r="F15" s="67">
        <v>1</v>
      </c>
      <c r="G15" s="67"/>
      <c r="H15" s="67">
        <v>1</v>
      </c>
      <c r="I15" s="67">
        <v>1</v>
      </c>
      <c r="J15" s="67"/>
      <c r="K15" s="67"/>
      <c r="L15" s="67"/>
      <c r="M15" s="67">
        <v>1925</v>
      </c>
      <c r="N15" s="102" t="s">
        <v>40</v>
      </c>
      <c r="O15" s="114"/>
      <c r="P15" s="154">
        <v>365</v>
      </c>
      <c r="Q15" s="89">
        <f t="shared" si="0"/>
        <v>34706.81694861909</v>
      </c>
      <c r="R15" s="33"/>
      <c r="S15" s="43">
        <v>31</v>
      </c>
      <c r="T15" s="43">
        <v>30</v>
      </c>
      <c r="U15" s="43">
        <v>31</v>
      </c>
      <c r="V15" s="43">
        <v>30</v>
      </c>
      <c r="W15" s="43">
        <v>31</v>
      </c>
      <c r="X15" s="43">
        <v>31</v>
      </c>
      <c r="Y15" s="476">
        <f t="shared" si="1"/>
        <v>184</v>
      </c>
      <c r="Z15" s="43">
        <v>30</v>
      </c>
    </row>
    <row r="16" spans="1:26" ht="15" customHeight="1">
      <c r="A16" s="75">
        <v>2013</v>
      </c>
      <c r="B16" s="75" t="s">
        <v>126</v>
      </c>
      <c r="C16" s="590"/>
      <c r="D16" s="590"/>
      <c r="E16" s="590"/>
      <c r="F16" s="67">
        <v>1</v>
      </c>
      <c r="G16" s="67">
        <v>1</v>
      </c>
      <c r="H16" s="67"/>
      <c r="I16" s="67">
        <v>1</v>
      </c>
      <c r="J16" s="67"/>
      <c r="K16" s="67"/>
      <c r="L16" s="67"/>
      <c r="M16" s="67">
        <v>1922</v>
      </c>
      <c r="N16" s="102" t="s">
        <v>40</v>
      </c>
      <c r="O16" s="114"/>
      <c r="P16" s="154">
        <v>268</v>
      </c>
      <c r="Q16" s="89">
        <f t="shared" si="0"/>
        <v>25483.361485561414</v>
      </c>
      <c r="R16" s="33"/>
      <c r="V16" s="43">
        <v>25</v>
      </c>
      <c r="W16" s="43">
        <v>31</v>
      </c>
      <c r="X16" s="43">
        <v>31</v>
      </c>
      <c r="Y16" s="476">
        <f t="shared" si="1"/>
        <v>87</v>
      </c>
      <c r="Z16" s="43">
        <v>30</v>
      </c>
    </row>
    <row r="17" spans="1:22" s="66" customFormat="1" ht="15" customHeight="1">
      <c r="A17" s="608" t="s">
        <v>158</v>
      </c>
      <c r="B17" s="608"/>
      <c r="C17" s="40" t="s">
        <v>154</v>
      </c>
      <c r="D17" s="40"/>
      <c r="E17" s="40"/>
      <c r="F17" s="72">
        <f>SUM(F5:F16)</f>
        <v>12</v>
      </c>
      <c r="G17" s="72">
        <f>SUM(G5:G16)</f>
        <v>4</v>
      </c>
      <c r="H17" s="72">
        <f>SUM(H5:H16)</f>
        <v>8</v>
      </c>
      <c r="I17" s="72">
        <f>SUM(I5:I16)</f>
        <v>12</v>
      </c>
      <c r="J17" s="72">
        <f>SUM(J5:J16)</f>
        <v>0</v>
      </c>
      <c r="K17" s="72"/>
      <c r="L17" s="72"/>
      <c r="M17" s="72"/>
      <c r="N17" s="72"/>
      <c r="O17" s="72"/>
      <c r="P17" s="148">
        <f>SUM(P5:P16)</f>
        <v>2748</v>
      </c>
      <c r="Q17" s="252">
        <f>SUM(Q5:Q16)</f>
        <v>261299.54239672676</v>
      </c>
      <c r="R17" s="72"/>
      <c r="V17" s="43"/>
    </row>
    <row r="18" spans="1:22" s="66" customFormat="1" ht="15" customHeight="1">
      <c r="A18" s="650" t="s">
        <v>144</v>
      </c>
      <c r="B18" s="650"/>
      <c r="C18" s="23" t="s">
        <v>154</v>
      </c>
      <c r="D18" s="20"/>
      <c r="E18" s="29"/>
      <c r="F18" s="86"/>
      <c r="G18" s="94"/>
      <c r="H18" s="94"/>
      <c r="I18" s="94"/>
      <c r="J18" s="94"/>
      <c r="K18" s="94"/>
      <c r="L18" s="94"/>
      <c r="M18" s="94"/>
      <c r="N18" s="56"/>
      <c r="O18" s="56"/>
      <c r="P18" s="192"/>
      <c r="Q18" s="249"/>
      <c r="R18" s="56"/>
      <c r="V18" s="43"/>
    </row>
    <row r="19" spans="1:29" s="17" customFormat="1" ht="30" customHeight="1">
      <c r="A19" s="24" t="s">
        <v>124</v>
      </c>
      <c r="B19" s="24" t="s">
        <v>125</v>
      </c>
      <c r="C19" s="24" t="s">
        <v>138</v>
      </c>
      <c r="D19" s="24" t="s">
        <v>44</v>
      </c>
      <c r="E19" s="24" t="s">
        <v>45</v>
      </c>
      <c r="F19" s="23" t="s">
        <v>62</v>
      </c>
      <c r="G19" s="24" t="s">
        <v>156</v>
      </c>
      <c r="H19" s="24" t="s">
        <v>157</v>
      </c>
      <c r="I19" s="24" t="s">
        <v>69</v>
      </c>
      <c r="J19" s="24" t="s">
        <v>63</v>
      </c>
      <c r="K19" s="24" t="s">
        <v>216</v>
      </c>
      <c r="L19" s="24" t="s">
        <v>18</v>
      </c>
      <c r="M19" s="24" t="s">
        <v>61</v>
      </c>
      <c r="N19" s="24" t="s">
        <v>10</v>
      </c>
      <c r="O19" s="146" t="s">
        <v>122</v>
      </c>
      <c r="P19" s="146" t="s">
        <v>123</v>
      </c>
      <c r="Q19" s="140" t="s">
        <v>11</v>
      </c>
      <c r="R19" s="140" t="s">
        <v>27</v>
      </c>
      <c r="V19" s="43"/>
      <c r="AC19" s="26"/>
    </row>
    <row r="20" spans="1:18" s="66" customFormat="1" ht="15" customHeight="1">
      <c r="A20" s="48">
        <v>2013</v>
      </c>
      <c r="B20" s="48" t="s">
        <v>127</v>
      </c>
      <c r="C20" s="590"/>
      <c r="D20" s="590"/>
      <c r="E20" s="590"/>
      <c r="F20" s="48">
        <v>1</v>
      </c>
      <c r="G20" s="48"/>
      <c r="H20" s="76">
        <v>1</v>
      </c>
      <c r="I20" s="76">
        <v>1</v>
      </c>
      <c r="J20" s="477"/>
      <c r="K20" s="76"/>
      <c r="L20" s="76"/>
      <c r="M20" s="48">
        <v>1930</v>
      </c>
      <c r="N20" s="102" t="s">
        <v>40</v>
      </c>
      <c r="O20" s="99"/>
      <c r="P20" s="276">
        <v>119</v>
      </c>
      <c r="Q20" s="89">
        <f aca="true" t="shared" si="2" ref="Q20:Q47">2416925.68/25418*P20</f>
        <v>11315.373196947046</v>
      </c>
      <c r="R20" s="477"/>
    </row>
    <row r="21" spans="1:28" ht="15" customHeight="1">
      <c r="A21" s="75">
        <v>2013</v>
      </c>
      <c r="B21" s="75" t="s">
        <v>127</v>
      </c>
      <c r="C21" s="590"/>
      <c r="D21" s="590"/>
      <c r="E21" s="590"/>
      <c r="F21" s="75">
        <v>1</v>
      </c>
      <c r="G21" s="75">
        <v>1</v>
      </c>
      <c r="H21" s="67"/>
      <c r="I21" s="67">
        <v>1</v>
      </c>
      <c r="J21" s="33"/>
      <c r="K21" s="67"/>
      <c r="L21" s="67"/>
      <c r="M21" s="75">
        <v>1925</v>
      </c>
      <c r="N21" s="207" t="s">
        <v>40</v>
      </c>
      <c r="O21" s="114"/>
      <c r="P21" s="346">
        <v>216</v>
      </c>
      <c r="Q21" s="89">
        <f t="shared" si="2"/>
        <v>20538.82866000472</v>
      </c>
      <c r="R21" s="33"/>
      <c r="W21" s="43">
        <v>4</v>
      </c>
      <c r="X21" s="43">
        <v>31</v>
      </c>
      <c r="Y21" s="476">
        <f aca="true" t="shared" si="3" ref="Y21:Y46">SUM(S21:X21)</f>
        <v>35</v>
      </c>
      <c r="Z21" s="43">
        <v>30</v>
      </c>
      <c r="AA21" s="66"/>
      <c r="AB21" s="66"/>
    </row>
    <row r="22" spans="1:28" ht="15" customHeight="1">
      <c r="A22" s="75">
        <v>2013</v>
      </c>
      <c r="B22" s="75" t="s">
        <v>127</v>
      </c>
      <c r="C22" s="590"/>
      <c r="D22" s="590"/>
      <c r="E22" s="590"/>
      <c r="F22" s="75">
        <v>1</v>
      </c>
      <c r="G22" s="75"/>
      <c r="H22" s="67">
        <v>1</v>
      </c>
      <c r="I22" s="67">
        <v>1</v>
      </c>
      <c r="J22" s="33"/>
      <c r="K22" s="67"/>
      <c r="L22" s="67"/>
      <c r="M22" s="75">
        <v>1916</v>
      </c>
      <c r="N22" s="207" t="s">
        <v>40</v>
      </c>
      <c r="O22" s="114"/>
      <c r="P22" s="346">
        <v>23</v>
      </c>
      <c r="Q22" s="89">
        <f t="shared" si="2"/>
        <v>2187.004903611614</v>
      </c>
      <c r="R22" s="33"/>
      <c r="V22" s="43">
        <v>4</v>
      </c>
      <c r="W22" s="475"/>
      <c r="X22" s="475"/>
      <c r="Y22" s="476">
        <f t="shared" si="3"/>
        <v>4</v>
      </c>
      <c r="Z22" s="479"/>
      <c r="AA22" s="475"/>
      <c r="AB22" s="475"/>
    </row>
    <row r="23" spans="1:28" ht="15" customHeight="1">
      <c r="A23" s="75">
        <v>2013</v>
      </c>
      <c r="B23" s="75" t="s">
        <v>127</v>
      </c>
      <c r="C23" s="590"/>
      <c r="D23" s="590"/>
      <c r="E23" s="590"/>
      <c r="F23" s="75">
        <v>1</v>
      </c>
      <c r="G23" s="75"/>
      <c r="H23" s="67">
        <v>1</v>
      </c>
      <c r="I23" s="67">
        <v>1</v>
      </c>
      <c r="J23" s="33"/>
      <c r="K23" s="67"/>
      <c r="L23" s="67"/>
      <c r="M23" s="75">
        <v>1924</v>
      </c>
      <c r="N23" s="207" t="s">
        <v>40</v>
      </c>
      <c r="O23" s="114"/>
      <c r="P23" s="346">
        <v>365</v>
      </c>
      <c r="Q23" s="89">
        <f t="shared" si="2"/>
        <v>34706.81694861909</v>
      </c>
      <c r="R23" s="33"/>
      <c r="S23" s="43">
        <v>31</v>
      </c>
      <c r="T23" s="43">
        <v>30</v>
      </c>
      <c r="U23" s="43">
        <v>31</v>
      </c>
      <c r="V23" s="43">
        <v>30</v>
      </c>
      <c r="W23" s="43">
        <v>31</v>
      </c>
      <c r="X23" s="43">
        <v>31</v>
      </c>
      <c r="Y23" s="476">
        <f t="shared" si="3"/>
        <v>184</v>
      </c>
      <c r="Z23" s="43">
        <v>30</v>
      </c>
      <c r="AA23" s="66"/>
      <c r="AB23" s="66"/>
    </row>
    <row r="24" spans="1:28" ht="15" customHeight="1">
      <c r="A24" s="75">
        <v>2013</v>
      </c>
      <c r="B24" s="75" t="s">
        <v>127</v>
      </c>
      <c r="C24" s="590"/>
      <c r="D24" s="590"/>
      <c r="E24" s="590"/>
      <c r="F24" s="75">
        <v>1</v>
      </c>
      <c r="G24" s="75"/>
      <c r="H24" s="67">
        <v>1</v>
      </c>
      <c r="I24" s="67">
        <v>1</v>
      </c>
      <c r="J24" s="33"/>
      <c r="K24" s="67"/>
      <c r="L24" s="67"/>
      <c r="M24" s="75">
        <v>1916</v>
      </c>
      <c r="N24" s="207" t="s">
        <v>40</v>
      </c>
      <c r="O24" s="114"/>
      <c r="P24" s="346">
        <v>365</v>
      </c>
      <c r="Q24" s="89">
        <f t="shared" si="2"/>
        <v>34706.81694861909</v>
      </c>
      <c r="R24" s="33"/>
      <c r="S24" s="43">
        <v>31</v>
      </c>
      <c r="T24" s="43">
        <v>30</v>
      </c>
      <c r="U24" s="43">
        <v>31</v>
      </c>
      <c r="V24" s="43">
        <v>30</v>
      </c>
      <c r="W24" s="43">
        <v>31</v>
      </c>
      <c r="X24" s="43">
        <v>31</v>
      </c>
      <c r="Y24" s="476">
        <f t="shared" si="3"/>
        <v>184</v>
      </c>
      <c r="Z24" s="43">
        <v>30</v>
      </c>
      <c r="AA24" s="66"/>
      <c r="AB24" s="66"/>
    </row>
    <row r="25" spans="1:28" ht="15" customHeight="1">
      <c r="A25" s="75">
        <v>2013</v>
      </c>
      <c r="B25" s="75" t="s">
        <v>127</v>
      </c>
      <c r="C25" s="590"/>
      <c r="D25" s="590"/>
      <c r="E25" s="590"/>
      <c r="F25" s="75">
        <v>1</v>
      </c>
      <c r="G25" s="75">
        <v>1</v>
      </c>
      <c r="H25" s="67"/>
      <c r="I25" s="67">
        <v>1</v>
      </c>
      <c r="J25" s="33"/>
      <c r="K25" s="67"/>
      <c r="L25" s="67"/>
      <c r="M25" s="75">
        <v>1943</v>
      </c>
      <c r="N25" s="207" t="s">
        <v>40</v>
      </c>
      <c r="O25" s="114"/>
      <c r="P25" s="346">
        <v>365</v>
      </c>
      <c r="Q25" s="89">
        <f t="shared" si="2"/>
        <v>34706.81694861909</v>
      </c>
      <c r="R25" s="33"/>
      <c r="S25" s="43">
        <v>31</v>
      </c>
      <c r="T25" s="43">
        <v>30</v>
      </c>
      <c r="U25" s="43">
        <v>31</v>
      </c>
      <c r="V25" s="43">
        <v>30</v>
      </c>
      <c r="W25" s="43">
        <v>31</v>
      </c>
      <c r="X25" s="43">
        <v>31</v>
      </c>
      <c r="Y25" s="476">
        <f t="shared" si="3"/>
        <v>184</v>
      </c>
      <c r="Z25" s="43">
        <v>30</v>
      </c>
      <c r="AA25" s="66"/>
      <c r="AB25" s="66"/>
    </row>
    <row r="26" spans="1:28" ht="15" customHeight="1">
      <c r="A26" s="75">
        <v>2013</v>
      </c>
      <c r="B26" s="75" t="s">
        <v>127</v>
      </c>
      <c r="C26" s="590"/>
      <c r="D26" s="590"/>
      <c r="E26" s="590"/>
      <c r="F26" s="75">
        <v>1</v>
      </c>
      <c r="G26" s="75"/>
      <c r="H26" s="67">
        <v>1</v>
      </c>
      <c r="I26" s="67">
        <v>1</v>
      </c>
      <c r="J26" s="33"/>
      <c r="K26" s="67"/>
      <c r="L26" s="67"/>
      <c r="M26" s="75">
        <v>1916</v>
      </c>
      <c r="N26" s="207" t="s">
        <v>40</v>
      </c>
      <c r="O26" s="114"/>
      <c r="P26" s="346">
        <v>184</v>
      </c>
      <c r="Q26" s="89">
        <f t="shared" si="2"/>
        <v>17496.03922889291</v>
      </c>
      <c r="R26" s="33"/>
      <c r="X26" s="43">
        <v>3</v>
      </c>
      <c r="Y26" s="476">
        <f t="shared" si="3"/>
        <v>3</v>
      </c>
      <c r="Z26" s="43">
        <v>30</v>
      </c>
      <c r="AA26" s="66"/>
      <c r="AB26" s="66"/>
    </row>
    <row r="27" spans="1:28" ht="15" customHeight="1">
      <c r="A27" s="75">
        <v>2013</v>
      </c>
      <c r="B27" s="75" t="s">
        <v>127</v>
      </c>
      <c r="C27" s="590"/>
      <c r="D27" s="590"/>
      <c r="E27" s="590"/>
      <c r="F27" s="75">
        <v>1</v>
      </c>
      <c r="G27" s="75"/>
      <c r="H27" s="67">
        <v>1</v>
      </c>
      <c r="I27" s="67">
        <v>1</v>
      </c>
      <c r="J27" s="67"/>
      <c r="K27" s="67"/>
      <c r="L27" s="67"/>
      <c r="M27" s="75">
        <v>1921</v>
      </c>
      <c r="N27" s="207" t="s">
        <v>40</v>
      </c>
      <c r="O27" s="114"/>
      <c r="P27" s="346">
        <v>82</v>
      </c>
      <c r="Q27" s="89">
        <f t="shared" si="2"/>
        <v>7797.147917224015</v>
      </c>
      <c r="R27" s="33"/>
      <c r="S27" s="43">
        <v>31</v>
      </c>
      <c r="T27" s="43">
        <v>30</v>
      </c>
      <c r="U27" s="43">
        <v>21</v>
      </c>
      <c r="V27" s="475"/>
      <c r="W27" s="475"/>
      <c r="X27" s="475"/>
      <c r="Y27" s="476">
        <f t="shared" si="3"/>
        <v>82</v>
      </c>
      <c r="Z27" s="479"/>
      <c r="AA27" s="475"/>
      <c r="AB27" s="475"/>
    </row>
    <row r="28" spans="1:28" ht="15" customHeight="1">
      <c r="A28" s="75">
        <v>2013</v>
      </c>
      <c r="B28" s="75" t="s">
        <v>127</v>
      </c>
      <c r="C28" s="590"/>
      <c r="D28" s="590"/>
      <c r="E28" s="590"/>
      <c r="F28" s="75">
        <v>1</v>
      </c>
      <c r="G28" s="75"/>
      <c r="H28" s="67">
        <v>1</v>
      </c>
      <c r="I28" s="67">
        <v>1</v>
      </c>
      <c r="J28" s="67"/>
      <c r="K28" s="67"/>
      <c r="L28" s="67"/>
      <c r="M28" s="75">
        <v>1916</v>
      </c>
      <c r="N28" s="207" t="s">
        <v>40</v>
      </c>
      <c r="O28" s="114"/>
      <c r="P28" s="346">
        <v>365</v>
      </c>
      <c r="Q28" s="89">
        <f t="shared" si="2"/>
        <v>34706.81694861909</v>
      </c>
      <c r="R28" s="33"/>
      <c r="S28" s="43">
        <v>31</v>
      </c>
      <c r="T28" s="43">
        <v>30</v>
      </c>
      <c r="U28" s="43">
        <v>31</v>
      </c>
      <c r="V28" s="43">
        <v>30</v>
      </c>
      <c r="W28" s="43">
        <v>31</v>
      </c>
      <c r="X28" s="43">
        <v>31</v>
      </c>
      <c r="Y28" s="476">
        <f t="shared" si="3"/>
        <v>184</v>
      </c>
      <c r="Z28" s="43">
        <v>30</v>
      </c>
      <c r="AA28" s="66"/>
      <c r="AB28" s="66"/>
    </row>
    <row r="29" spans="1:28" ht="15" customHeight="1">
      <c r="A29" s="75">
        <v>2013</v>
      </c>
      <c r="B29" s="75" t="s">
        <v>127</v>
      </c>
      <c r="C29" s="590"/>
      <c r="D29" s="590"/>
      <c r="E29" s="590"/>
      <c r="F29" s="75">
        <v>1</v>
      </c>
      <c r="G29" s="33"/>
      <c r="H29" s="75">
        <v>1</v>
      </c>
      <c r="I29" s="67">
        <v>1</v>
      </c>
      <c r="J29" s="33"/>
      <c r="K29" s="33"/>
      <c r="L29" s="33"/>
      <c r="M29" s="75">
        <v>1914</v>
      </c>
      <c r="N29" s="207" t="s">
        <v>40</v>
      </c>
      <c r="O29" s="33"/>
      <c r="P29" s="346">
        <v>365</v>
      </c>
      <c r="Q29" s="89">
        <f t="shared" si="2"/>
        <v>34706.81694861909</v>
      </c>
      <c r="R29" s="33"/>
      <c r="S29" s="66"/>
      <c r="T29" s="481"/>
      <c r="U29" s="66"/>
      <c r="V29" s="66"/>
      <c r="W29" s="66"/>
      <c r="X29" s="66"/>
      <c r="Y29" s="476"/>
      <c r="Z29" s="66"/>
      <c r="AA29" s="66"/>
      <c r="AB29" s="66"/>
    </row>
    <row r="30" spans="1:28" ht="15" customHeight="1">
      <c r="A30" s="75">
        <v>2013</v>
      </c>
      <c r="B30" s="75" t="s">
        <v>127</v>
      </c>
      <c r="C30" s="590"/>
      <c r="D30" s="590"/>
      <c r="E30" s="590"/>
      <c r="F30" s="75">
        <v>1</v>
      </c>
      <c r="G30" s="75">
        <v>1</v>
      </c>
      <c r="H30" s="67"/>
      <c r="I30" s="67">
        <v>1</v>
      </c>
      <c r="J30" s="67"/>
      <c r="K30" s="67"/>
      <c r="L30" s="67"/>
      <c r="M30" s="75">
        <v>1914</v>
      </c>
      <c r="N30" s="207" t="s">
        <v>40</v>
      </c>
      <c r="O30" s="114"/>
      <c r="P30" s="346">
        <v>76</v>
      </c>
      <c r="Q30" s="89">
        <f t="shared" si="2"/>
        <v>7226.62489889055</v>
      </c>
      <c r="R30" s="33"/>
      <c r="S30" s="43">
        <v>23</v>
      </c>
      <c r="T30" s="43">
        <v>30</v>
      </c>
      <c r="U30" s="43">
        <v>23</v>
      </c>
      <c r="V30" s="475"/>
      <c r="W30" s="475"/>
      <c r="X30" s="475"/>
      <c r="Y30" s="476">
        <f t="shared" si="3"/>
        <v>76</v>
      </c>
      <c r="Z30" s="479"/>
      <c r="AA30" s="475"/>
      <c r="AB30" s="475"/>
    </row>
    <row r="31" spans="1:28" ht="15" customHeight="1">
      <c r="A31" s="75">
        <v>2013</v>
      </c>
      <c r="B31" s="75" t="s">
        <v>127</v>
      </c>
      <c r="C31" s="590"/>
      <c r="D31" s="590"/>
      <c r="E31" s="590"/>
      <c r="F31" s="75">
        <v>1</v>
      </c>
      <c r="G31" s="75"/>
      <c r="H31" s="67">
        <v>1</v>
      </c>
      <c r="I31" s="67">
        <v>1</v>
      </c>
      <c r="J31" s="67"/>
      <c r="K31" s="67"/>
      <c r="L31" s="67"/>
      <c r="M31" s="75">
        <v>1924</v>
      </c>
      <c r="N31" s="207" t="s">
        <v>40</v>
      </c>
      <c r="O31" s="114"/>
      <c r="P31" s="346">
        <v>365</v>
      </c>
      <c r="Q31" s="89">
        <f t="shared" si="2"/>
        <v>34706.81694861909</v>
      </c>
      <c r="R31" s="33"/>
      <c r="S31" s="43">
        <v>31</v>
      </c>
      <c r="T31" s="43">
        <v>30</v>
      </c>
      <c r="U31" s="43">
        <v>31</v>
      </c>
      <c r="V31" s="43">
        <v>30</v>
      </c>
      <c r="W31" s="43">
        <v>31</v>
      </c>
      <c r="X31" s="43">
        <v>31</v>
      </c>
      <c r="Y31" s="476">
        <f t="shared" si="3"/>
        <v>184</v>
      </c>
      <c r="Z31" s="43">
        <v>30</v>
      </c>
      <c r="AA31" s="66"/>
      <c r="AB31" s="66"/>
    </row>
    <row r="32" spans="1:28" ht="15" customHeight="1">
      <c r="A32" s="75">
        <v>2013</v>
      </c>
      <c r="B32" s="75" t="s">
        <v>127</v>
      </c>
      <c r="C32" s="590"/>
      <c r="D32" s="590"/>
      <c r="E32" s="590"/>
      <c r="F32" s="75">
        <v>1</v>
      </c>
      <c r="G32" s="75"/>
      <c r="H32" s="67">
        <v>1</v>
      </c>
      <c r="I32" s="67">
        <v>1</v>
      </c>
      <c r="J32" s="67"/>
      <c r="K32" s="67"/>
      <c r="L32" s="67"/>
      <c r="M32" s="75">
        <v>1914</v>
      </c>
      <c r="N32" s="207" t="s">
        <v>40</v>
      </c>
      <c r="O32" s="114"/>
      <c r="P32" s="346">
        <v>365</v>
      </c>
      <c r="Q32" s="89">
        <f t="shared" si="2"/>
        <v>34706.81694861909</v>
      </c>
      <c r="R32" s="33"/>
      <c r="S32" s="43">
        <v>31</v>
      </c>
      <c r="T32" s="43">
        <v>30</v>
      </c>
      <c r="U32" s="43">
        <v>31</v>
      </c>
      <c r="V32" s="43">
        <v>30</v>
      </c>
      <c r="W32" s="43">
        <v>31</v>
      </c>
      <c r="X32" s="43">
        <v>31</v>
      </c>
      <c r="Y32" s="476">
        <f t="shared" si="3"/>
        <v>184</v>
      </c>
      <c r="Z32" s="43">
        <v>30</v>
      </c>
      <c r="AA32" s="66"/>
      <c r="AB32" s="66"/>
    </row>
    <row r="33" spans="1:28" ht="15" customHeight="1">
      <c r="A33" s="75">
        <v>2013</v>
      </c>
      <c r="B33" s="75" t="s">
        <v>127</v>
      </c>
      <c r="C33" s="590"/>
      <c r="D33" s="590"/>
      <c r="E33" s="590"/>
      <c r="F33" s="75">
        <v>1</v>
      </c>
      <c r="G33" s="75">
        <v>1</v>
      </c>
      <c r="H33" s="67"/>
      <c r="I33" s="67">
        <v>1</v>
      </c>
      <c r="J33" s="67"/>
      <c r="K33" s="67"/>
      <c r="L33" s="67"/>
      <c r="M33" s="48">
        <v>1922</v>
      </c>
      <c r="N33" s="207" t="s">
        <v>40</v>
      </c>
      <c r="O33" s="114"/>
      <c r="P33" s="346">
        <v>127</v>
      </c>
      <c r="Q33" s="89">
        <f t="shared" si="2"/>
        <v>12076.070554724998</v>
      </c>
      <c r="R33" s="33"/>
      <c r="S33" s="43">
        <v>13</v>
      </c>
      <c r="T33" s="43">
        <v>30</v>
      </c>
      <c r="U33" s="43">
        <v>31</v>
      </c>
      <c r="V33" s="43">
        <v>30</v>
      </c>
      <c r="W33" s="43">
        <v>23</v>
      </c>
      <c r="X33" s="475"/>
      <c r="Y33" s="476">
        <f t="shared" si="3"/>
        <v>127</v>
      </c>
      <c r="Z33" s="479"/>
      <c r="AA33" s="475"/>
      <c r="AB33" s="475"/>
    </row>
    <row r="34" spans="1:26" ht="15" customHeight="1">
      <c r="A34" s="75">
        <v>2013</v>
      </c>
      <c r="B34" s="75" t="s">
        <v>127</v>
      </c>
      <c r="C34" s="590"/>
      <c r="D34" s="590"/>
      <c r="E34" s="590"/>
      <c r="F34" s="75">
        <v>1</v>
      </c>
      <c r="G34" s="75"/>
      <c r="H34" s="67">
        <v>1</v>
      </c>
      <c r="I34" s="67">
        <v>1</v>
      </c>
      <c r="J34" s="67"/>
      <c r="K34" s="67"/>
      <c r="L34" s="67"/>
      <c r="M34" s="75">
        <v>1921</v>
      </c>
      <c r="N34" s="207" t="s">
        <v>40</v>
      </c>
      <c r="O34" s="114"/>
      <c r="P34" s="346">
        <v>365</v>
      </c>
      <c r="Q34" s="89">
        <f t="shared" si="2"/>
        <v>34706.81694861909</v>
      </c>
      <c r="R34" s="33"/>
      <c r="S34" s="43">
        <v>31</v>
      </c>
      <c r="T34" s="43">
        <v>30</v>
      </c>
      <c r="U34" s="43">
        <v>31</v>
      </c>
      <c r="V34" s="43">
        <v>30</v>
      </c>
      <c r="W34" s="43">
        <v>31</v>
      </c>
      <c r="X34" s="43">
        <v>31</v>
      </c>
      <c r="Y34" s="476">
        <f t="shared" si="3"/>
        <v>184</v>
      </c>
      <c r="Z34" s="43">
        <v>30</v>
      </c>
    </row>
    <row r="35" spans="1:26" ht="15" customHeight="1">
      <c r="A35" s="75">
        <v>2013</v>
      </c>
      <c r="B35" s="75" t="s">
        <v>127</v>
      </c>
      <c r="C35" s="590"/>
      <c r="D35" s="590"/>
      <c r="E35" s="590"/>
      <c r="F35" s="75">
        <v>1</v>
      </c>
      <c r="G35" s="75"/>
      <c r="H35" s="67">
        <v>1</v>
      </c>
      <c r="I35" s="67">
        <v>1</v>
      </c>
      <c r="J35" s="67"/>
      <c r="K35" s="67"/>
      <c r="L35" s="67"/>
      <c r="M35" s="75">
        <v>1928</v>
      </c>
      <c r="N35" s="207" t="s">
        <v>40</v>
      </c>
      <c r="O35" s="114"/>
      <c r="P35" s="346">
        <v>365</v>
      </c>
      <c r="Q35" s="89">
        <f t="shared" si="2"/>
        <v>34706.81694861909</v>
      </c>
      <c r="R35" s="33"/>
      <c r="S35" s="43">
        <v>31</v>
      </c>
      <c r="T35" s="43">
        <v>30</v>
      </c>
      <c r="U35" s="43">
        <v>31</v>
      </c>
      <c r="V35" s="43">
        <v>30</v>
      </c>
      <c r="W35" s="43">
        <v>31</v>
      </c>
      <c r="X35" s="43">
        <v>31</v>
      </c>
      <c r="Y35" s="476">
        <f t="shared" si="3"/>
        <v>184</v>
      </c>
      <c r="Z35" s="43">
        <v>30</v>
      </c>
    </row>
    <row r="36" spans="1:18" s="66" customFormat="1" ht="15" customHeight="1">
      <c r="A36" s="48">
        <v>2013</v>
      </c>
      <c r="B36" s="48" t="s">
        <v>127</v>
      </c>
      <c r="C36" s="590"/>
      <c r="D36" s="590"/>
      <c r="E36" s="590"/>
      <c r="F36" s="48">
        <v>1</v>
      </c>
      <c r="G36" s="48"/>
      <c r="H36" s="76">
        <v>1</v>
      </c>
      <c r="I36" s="76">
        <v>1</v>
      </c>
      <c r="J36" s="76"/>
      <c r="K36" s="76"/>
      <c r="L36" s="76"/>
      <c r="M36" s="48">
        <v>1907</v>
      </c>
      <c r="N36" s="102" t="s">
        <v>40</v>
      </c>
      <c r="O36" s="99"/>
      <c r="P36" s="276">
        <v>35</v>
      </c>
      <c r="Q36" s="89">
        <f t="shared" si="2"/>
        <v>3328.050940278543</v>
      </c>
      <c r="R36" s="477"/>
    </row>
    <row r="37" spans="1:27" ht="15" customHeight="1">
      <c r="A37" s="75">
        <v>2013</v>
      </c>
      <c r="B37" s="75" t="s">
        <v>127</v>
      </c>
      <c r="C37" s="590"/>
      <c r="D37" s="590"/>
      <c r="E37" s="590"/>
      <c r="F37" s="75">
        <v>1</v>
      </c>
      <c r="G37" s="75"/>
      <c r="H37" s="67">
        <v>1</v>
      </c>
      <c r="I37" s="67">
        <v>1</v>
      </c>
      <c r="J37" s="67"/>
      <c r="K37" s="67"/>
      <c r="L37" s="67"/>
      <c r="M37" s="75">
        <v>1936</v>
      </c>
      <c r="N37" s="207" t="s">
        <v>40</v>
      </c>
      <c r="O37" s="114"/>
      <c r="P37" s="346">
        <v>365</v>
      </c>
      <c r="Q37" s="89">
        <f t="shared" si="2"/>
        <v>34706.81694861909</v>
      </c>
      <c r="R37" s="33"/>
      <c r="S37" s="43">
        <v>31</v>
      </c>
      <c r="T37" s="43">
        <v>30</v>
      </c>
      <c r="U37" s="43">
        <v>31</v>
      </c>
      <c r="V37" s="43">
        <v>30</v>
      </c>
      <c r="W37" s="43">
        <v>31</v>
      </c>
      <c r="X37" s="43">
        <v>31</v>
      </c>
      <c r="Y37" s="476">
        <f t="shared" si="3"/>
        <v>184</v>
      </c>
      <c r="Z37" s="43">
        <v>30</v>
      </c>
      <c r="AA37" s="66"/>
    </row>
    <row r="38" spans="1:30" ht="15" customHeight="1">
      <c r="A38" s="75">
        <v>2013</v>
      </c>
      <c r="B38" s="75" t="s">
        <v>127</v>
      </c>
      <c r="C38" s="590"/>
      <c r="D38" s="590"/>
      <c r="E38" s="590"/>
      <c r="F38" s="75">
        <v>1</v>
      </c>
      <c r="G38" s="75"/>
      <c r="H38" s="67">
        <v>1</v>
      </c>
      <c r="I38" s="67">
        <v>1</v>
      </c>
      <c r="J38" s="67"/>
      <c r="K38" s="67"/>
      <c r="L38" s="67"/>
      <c r="M38" s="75">
        <v>1940</v>
      </c>
      <c r="N38" s="207" t="s">
        <v>40</v>
      </c>
      <c r="O38" s="114"/>
      <c r="P38" s="346">
        <v>117</v>
      </c>
      <c r="Q38" s="89">
        <f t="shared" si="2"/>
        <v>11125.198857502557</v>
      </c>
      <c r="R38" s="33"/>
      <c r="U38" s="43">
        <v>7</v>
      </c>
      <c r="V38" s="43">
        <v>30</v>
      </c>
      <c r="W38" s="43">
        <v>31</v>
      </c>
      <c r="X38" s="43">
        <v>31</v>
      </c>
      <c r="Y38" s="476">
        <f t="shared" si="3"/>
        <v>99</v>
      </c>
      <c r="Z38" s="66">
        <v>18</v>
      </c>
      <c r="AA38" s="475"/>
      <c r="AB38" s="475"/>
      <c r="AD38" s="66"/>
    </row>
    <row r="39" spans="1:27" ht="15" customHeight="1">
      <c r="A39" s="75">
        <v>2013</v>
      </c>
      <c r="B39" s="75" t="s">
        <v>127</v>
      </c>
      <c r="C39" s="590"/>
      <c r="D39" s="590"/>
      <c r="E39" s="590"/>
      <c r="F39" s="75">
        <v>1</v>
      </c>
      <c r="G39" s="75">
        <v>1</v>
      </c>
      <c r="H39" s="67"/>
      <c r="I39" s="67">
        <v>1</v>
      </c>
      <c r="J39" s="67"/>
      <c r="K39" s="67"/>
      <c r="L39" s="67"/>
      <c r="M39" s="75">
        <v>1938</v>
      </c>
      <c r="N39" s="207" t="s">
        <v>40</v>
      </c>
      <c r="O39" s="114"/>
      <c r="P39" s="346">
        <v>365</v>
      </c>
      <c r="Q39" s="89">
        <f t="shared" si="2"/>
        <v>34706.81694861909</v>
      </c>
      <c r="R39" s="33"/>
      <c r="S39" s="43">
        <v>31</v>
      </c>
      <c r="T39" s="43">
        <v>30</v>
      </c>
      <c r="U39" s="43">
        <v>31</v>
      </c>
      <c r="V39" s="43">
        <v>30</v>
      </c>
      <c r="W39" s="43">
        <v>31</v>
      </c>
      <c r="X39" s="43">
        <v>31</v>
      </c>
      <c r="Y39" s="476">
        <f t="shared" si="3"/>
        <v>184</v>
      </c>
      <c r="Z39" s="43">
        <v>30</v>
      </c>
      <c r="AA39" s="66"/>
    </row>
    <row r="40" spans="1:26" ht="15" customHeight="1">
      <c r="A40" s="75">
        <v>2013</v>
      </c>
      <c r="B40" s="75" t="s">
        <v>127</v>
      </c>
      <c r="C40" s="590"/>
      <c r="D40" s="590"/>
      <c r="E40" s="590"/>
      <c r="F40" s="75">
        <v>1</v>
      </c>
      <c r="G40" s="75"/>
      <c r="H40" s="67">
        <v>1</v>
      </c>
      <c r="I40" s="67">
        <v>1</v>
      </c>
      <c r="J40" s="67"/>
      <c r="K40" s="67"/>
      <c r="L40" s="67"/>
      <c r="M40" s="75">
        <v>1915</v>
      </c>
      <c r="N40" s="207" t="s">
        <v>40</v>
      </c>
      <c r="O40" s="114"/>
      <c r="P40" s="346">
        <v>365</v>
      </c>
      <c r="Q40" s="89">
        <f t="shared" si="2"/>
        <v>34706.81694861909</v>
      </c>
      <c r="R40" s="33"/>
      <c r="S40" s="43">
        <v>31</v>
      </c>
      <c r="T40" s="43">
        <v>30</v>
      </c>
      <c r="U40" s="43">
        <v>31</v>
      </c>
      <c r="V40" s="43">
        <v>30</v>
      </c>
      <c r="W40" s="43">
        <v>31</v>
      </c>
      <c r="X40" s="43">
        <v>31</v>
      </c>
      <c r="Y40" s="476">
        <f t="shared" si="3"/>
        <v>184</v>
      </c>
      <c r="Z40" s="43">
        <v>30</v>
      </c>
    </row>
    <row r="41" spans="1:18" s="66" customFormat="1" ht="15" customHeight="1">
      <c r="A41" s="48">
        <v>2013</v>
      </c>
      <c r="B41" s="48" t="s">
        <v>127</v>
      </c>
      <c r="C41" s="590"/>
      <c r="D41" s="590"/>
      <c r="E41" s="590"/>
      <c r="F41" s="48">
        <v>1</v>
      </c>
      <c r="G41" s="48"/>
      <c r="H41" s="76">
        <v>1</v>
      </c>
      <c r="I41" s="76">
        <v>1</v>
      </c>
      <c r="J41" s="76"/>
      <c r="K41" s="76"/>
      <c r="L41" s="76"/>
      <c r="M41" s="48">
        <v>1925</v>
      </c>
      <c r="N41" s="102" t="s">
        <v>40</v>
      </c>
      <c r="O41" s="99"/>
      <c r="P41" s="276">
        <v>188</v>
      </c>
      <c r="Q41" s="89">
        <f t="shared" si="2"/>
        <v>17876.38790778189</v>
      </c>
      <c r="R41" s="477"/>
    </row>
    <row r="42" spans="1:27" ht="15" customHeight="1">
      <c r="A42" s="75">
        <v>2013</v>
      </c>
      <c r="B42" s="75" t="s">
        <v>127</v>
      </c>
      <c r="C42" s="590"/>
      <c r="D42" s="590"/>
      <c r="E42" s="590"/>
      <c r="F42" s="75">
        <v>1</v>
      </c>
      <c r="G42" s="75"/>
      <c r="H42" s="67">
        <v>1</v>
      </c>
      <c r="I42" s="67">
        <v>1</v>
      </c>
      <c r="J42" s="67"/>
      <c r="K42" s="67"/>
      <c r="L42" s="67"/>
      <c r="M42" s="75">
        <v>1936</v>
      </c>
      <c r="N42" s="207" t="s">
        <v>40</v>
      </c>
      <c r="O42" s="114"/>
      <c r="P42" s="346">
        <v>365</v>
      </c>
      <c r="Q42" s="89">
        <f t="shared" si="2"/>
        <v>34706.81694861909</v>
      </c>
      <c r="R42" s="33"/>
      <c r="S42" s="43">
        <v>31</v>
      </c>
      <c r="T42" s="43">
        <v>30</v>
      </c>
      <c r="U42" s="43">
        <v>31</v>
      </c>
      <c r="V42" s="43">
        <v>30</v>
      </c>
      <c r="W42" s="43">
        <v>31</v>
      </c>
      <c r="X42" s="43">
        <v>31</v>
      </c>
      <c r="Y42" s="476">
        <f t="shared" si="3"/>
        <v>184</v>
      </c>
      <c r="Z42" s="43">
        <v>30</v>
      </c>
      <c r="AA42" s="66"/>
    </row>
    <row r="43" spans="1:27" ht="15" customHeight="1">
      <c r="A43" s="75">
        <v>2013</v>
      </c>
      <c r="B43" s="75" t="s">
        <v>127</v>
      </c>
      <c r="C43" s="590"/>
      <c r="D43" s="590"/>
      <c r="E43" s="590"/>
      <c r="F43" s="75">
        <v>1</v>
      </c>
      <c r="G43" s="75">
        <v>1</v>
      </c>
      <c r="H43" s="67"/>
      <c r="I43" s="67">
        <v>1</v>
      </c>
      <c r="J43" s="67"/>
      <c r="K43" s="67"/>
      <c r="L43" s="67"/>
      <c r="M43" s="75">
        <v>1928</v>
      </c>
      <c r="N43" s="207" t="s">
        <v>40</v>
      </c>
      <c r="O43" s="114"/>
      <c r="P43" s="276">
        <v>365</v>
      </c>
      <c r="Q43" s="89">
        <f t="shared" si="2"/>
        <v>34706.81694861909</v>
      </c>
      <c r="R43" s="33"/>
      <c r="S43" s="43">
        <v>31</v>
      </c>
      <c r="T43" s="43">
        <v>30</v>
      </c>
      <c r="U43" s="43">
        <v>31</v>
      </c>
      <c r="V43" s="43">
        <v>30</v>
      </c>
      <c r="W43" s="43">
        <v>31</v>
      </c>
      <c r="X43" s="43">
        <v>31</v>
      </c>
      <c r="Y43" s="476">
        <f t="shared" si="3"/>
        <v>184</v>
      </c>
      <c r="Z43" s="43">
        <v>30</v>
      </c>
      <c r="AA43" s="66"/>
    </row>
    <row r="44" spans="1:27" ht="15" customHeight="1">
      <c r="A44" s="75">
        <v>2013</v>
      </c>
      <c r="B44" s="75" t="s">
        <v>127</v>
      </c>
      <c r="C44" s="590"/>
      <c r="D44" s="590"/>
      <c r="E44" s="590"/>
      <c r="F44" s="75">
        <v>1</v>
      </c>
      <c r="G44" s="75">
        <v>1</v>
      </c>
      <c r="H44" s="67"/>
      <c r="I44" s="67">
        <v>1</v>
      </c>
      <c r="J44" s="67"/>
      <c r="K44" s="67"/>
      <c r="L44" s="67"/>
      <c r="M44" s="75">
        <v>1923</v>
      </c>
      <c r="N44" s="207" t="s">
        <v>40</v>
      </c>
      <c r="O44" s="114"/>
      <c r="P44" s="346">
        <v>365</v>
      </c>
      <c r="Q44" s="89">
        <f t="shared" si="2"/>
        <v>34706.81694861909</v>
      </c>
      <c r="R44" s="33"/>
      <c r="S44" s="43">
        <v>31</v>
      </c>
      <c r="T44" s="43">
        <v>30</v>
      </c>
      <c r="U44" s="43">
        <v>31</v>
      </c>
      <c r="V44" s="43">
        <v>30</v>
      </c>
      <c r="W44" s="43">
        <v>31</v>
      </c>
      <c r="X44" s="43">
        <v>31</v>
      </c>
      <c r="Y44" s="476">
        <f t="shared" si="3"/>
        <v>184</v>
      </c>
      <c r="Z44" s="43">
        <v>30</v>
      </c>
      <c r="AA44" s="66"/>
    </row>
    <row r="45" spans="1:28" ht="15" customHeight="1">
      <c r="A45" s="75">
        <v>2013</v>
      </c>
      <c r="B45" s="75" t="s">
        <v>127</v>
      </c>
      <c r="C45" s="590"/>
      <c r="D45" s="590"/>
      <c r="E45" s="590"/>
      <c r="F45" s="75">
        <v>1</v>
      </c>
      <c r="G45" s="75"/>
      <c r="H45" s="67">
        <v>1</v>
      </c>
      <c r="I45" s="67">
        <v>1</v>
      </c>
      <c r="J45" s="67"/>
      <c r="K45" s="67"/>
      <c r="L45" s="67"/>
      <c r="M45" s="75">
        <v>1924</v>
      </c>
      <c r="N45" s="207" t="s">
        <v>40</v>
      </c>
      <c r="O45" s="114"/>
      <c r="P45" s="346">
        <v>20</v>
      </c>
      <c r="Q45" s="89">
        <f t="shared" si="2"/>
        <v>1901.7433944448817</v>
      </c>
      <c r="R45" s="33"/>
      <c r="S45" s="43">
        <v>20</v>
      </c>
      <c r="T45" s="475"/>
      <c r="U45" s="475"/>
      <c r="V45" s="475"/>
      <c r="W45" s="475"/>
      <c r="X45" s="475"/>
      <c r="Y45" s="476">
        <f t="shared" si="3"/>
        <v>20</v>
      </c>
      <c r="Z45" s="475"/>
      <c r="AA45" s="475"/>
      <c r="AB45" s="475"/>
    </row>
    <row r="46" spans="1:27" ht="15" customHeight="1">
      <c r="A46" s="75">
        <v>2013</v>
      </c>
      <c r="B46" s="75" t="s">
        <v>127</v>
      </c>
      <c r="C46" s="590"/>
      <c r="D46" s="590"/>
      <c r="E46" s="590"/>
      <c r="F46" s="75">
        <v>1</v>
      </c>
      <c r="G46" s="75">
        <v>1</v>
      </c>
      <c r="H46" s="67"/>
      <c r="I46" s="67">
        <v>1</v>
      </c>
      <c r="J46" s="67"/>
      <c r="K46" s="67"/>
      <c r="L46" s="67"/>
      <c r="M46" s="75">
        <v>1943</v>
      </c>
      <c r="N46" s="207" t="s">
        <v>40</v>
      </c>
      <c r="O46" s="114"/>
      <c r="P46" s="346">
        <v>365</v>
      </c>
      <c r="Q46" s="89">
        <f t="shared" si="2"/>
        <v>34706.81694861909</v>
      </c>
      <c r="R46" s="33"/>
      <c r="S46" s="43">
        <v>31</v>
      </c>
      <c r="T46" s="43">
        <v>30</v>
      </c>
      <c r="U46" s="43">
        <v>31</v>
      </c>
      <c r="V46" s="43">
        <v>30</v>
      </c>
      <c r="W46" s="43">
        <v>31</v>
      </c>
      <c r="X46" s="43">
        <v>31</v>
      </c>
      <c r="Y46" s="476">
        <f t="shared" si="3"/>
        <v>184</v>
      </c>
      <c r="Z46" s="43">
        <v>30</v>
      </c>
      <c r="AA46" s="66"/>
    </row>
    <row r="47" spans="1:44" ht="15" customHeight="1">
      <c r="A47" s="75">
        <v>2013</v>
      </c>
      <c r="B47" s="75" t="s">
        <v>127</v>
      </c>
      <c r="C47" s="590"/>
      <c r="D47" s="590"/>
      <c r="E47" s="590"/>
      <c r="F47" s="75">
        <v>1</v>
      </c>
      <c r="H47" s="75">
        <v>1</v>
      </c>
      <c r="I47" s="67">
        <v>1</v>
      </c>
      <c r="J47" s="33"/>
      <c r="K47" s="33"/>
      <c r="L47" s="33"/>
      <c r="M47" s="75">
        <v>1920</v>
      </c>
      <c r="N47" s="207" t="s">
        <v>40</v>
      </c>
      <c r="O47" s="33"/>
      <c r="P47" s="346">
        <v>31</v>
      </c>
      <c r="Q47" s="89">
        <f t="shared" si="2"/>
        <v>2947.7022613895665</v>
      </c>
      <c r="R47" s="33"/>
      <c r="S47" s="66"/>
      <c r="T47" s="481"/>
      <c r="U47" s="66"/>
      <c r="V47" s="66"/>
      <c r="W47" s="66"/>
      <c r="X47" s="66"/>
      <c r="Y47" s="476"/>
      <c r="Z47" s="66"/>
      <c r="AA47" s="66"/>
      <c r="AB47" s="66"/>
      <c r="AD47" s="66"/>
      <c r="AE47" s="66"/>
      <c r="AF47" s="66"/>
      <c r="AG47" s="66"/>
      <c r="AH47" s="66"/>
      <c r="AI47" s="66"/>
      <c r="AJ47" s="66"/>
      <c r="AK47" s="66"/>
      <c r="AL47" s="66"/>
      <c r="AM47" s="66"/>
      <c r="AN47" s="66"/>
      <c r="AO47" s="66"/>
      <c r="AP47" s="66"/>
      <c r="AQ47" s="66"/>
      <c r="AR47" s="66"/>
    </row>
    <row r="48" spans="1:29" s="66" customFormat="1" ht="15" customHeight="1">
      <c r="A48" s="608" t="s">
        <v>159</v>
      </c>
      <c r="B48" s="608"/>
      <c r="C48" s="299" t="s">
        <v>154</v>
      </c>
      <c r="D48" s="40"/>
      <c r="E48" s="40"/>
      <c r="F48" s="40">
        <f>SUM(F20:F47)</f>
        <v>28</v>
      </c>
      <c r="G48" s="40">
        <f>SUM(G20:G47)</f>
        <v>8</v>
      </c>
      <c r="H48" s="40">
        <f>SUM(H20:H47)</f>
        <v>20</v>
      </c>
      <c r="I48" s="40">
        <f>SUM(I20:I47)</f>
        <v>28</v>
      </c>
      <c r="J48" s="40">
        <f>SUM(J20:J46)</f>
        <v>0</v>
      </c>
      <c r="K48" s="72"/>
      <c r="L48" s="72"/>
      <c r="M48" s="40"/>
      <c r="N48" s="40"/>
      <c r="O48" s="40"/>
      <c r="P48" s="305">
        <f>SUM(P20:P47)</f>
        <v>7058</v>
      </c>
      <c r="Q48" s="252">
        <f>SUM(Q20:Q47)</f>
        <v>671125.2438995988</v>
      </c>
      <c r="R48" s="40"/>
      <c r="V48" s="43"/>
      <c r="AC48" s="483"/>
    </row>
    <row r="49" spans="1:22" s="66" customFormat="1" ht="15" customHeight="1">
      <c r="A49" s="650" t="s">
        <v>145</v>
      </c>
      <c r="B49" s="650"/>
      <c r="C49" s="298" t="s">
        <v>154</v>
      </c>
      <c r="D49" s="20"/>
      <c r="E49" s="29"/>
      <c r="F49" s="86"/>
      <c r="G49" s="56"/>
      <c r="H49" s="94"/>
      <c r="I49" s="94"/>
      <c r="J49" s="94"/>
      <c r="K49" s="94"/>
      <c r="L49" s="94"/>
      <c r="M49" s="56"/>
      <c r="N49" s="56"/>
      <c r="O49" s="56"/>
      <c r="P49" s="482"/>
      <c r="Q49" s="249"/>
      <c r="R49" s="56"/>
      <c r="V49" s="43"/>
    </row>
    <row r="50" spans="1:29" s="17" customFormat="1" ht="30" customHeight="1">
      <c r="A50" s="24" t="s">
        <v>124</v>
      </c>
      <c r="B50" s="24" t="s">
        <v>125</v>
      </c>
      <c r="C50" s="4" t="s">
        <v>138</v>
      </c>
      <c r="D50" s="24" t="s">
        <v>44</v>
      </c>
      <c r="E50" s="24" t="s">
        <v>45</v>
      </c>
      <c r="F50" s="23" t="s">
        <v>62</v>
      </c>
      <c r="G50" s="24" t="s">
        <v>156</v>
      </c>
      <c r="H50" s="24" t="s">
        <v>157</v>
      </c>
      <c r="I50" s="24" t="s">
        <v>69</v>
      </c>
      <c r="J50" s="24" t="s">
        <v>63</v>
      </c>
      <c r="K50" s="24" t="s">
        <v>216</v>
      </c>
      <c r="L50" s="24" t="s">
        <v>18</v>
      </c>
      <c r="M50" s="24" t="s">
        <v>61</v>
      </c>
      <c r="N50" s="24" t="s">
        <v>10</v>
      </c>
      <c r="O50" s="146" t="s">
        <v>122</v>
      </c>
      <c r="P50" s="303" t="s">
        <v>123</v>
      </c>
      <c r="Q50" s="140" t="s">
        <v>11</v>
      </c>
      <c r="R50" s="140" t="s">
        <v>27</v>
      </c>
      <c r="V50" s="43"/>
      <c r="AC50" s="26"/>
    </row>
    <row r="51" spans="1:26" ht="15" customHeight="1">
      <c r="A51" s="75">
        <v>2013</v>
      </c>
      <c r="B51" s="75" t="s">
        <v>128</v>
      </c>
      <c r="C51" s="590"/>
      <c r="D51" s="590"/>
      <c r="E51" s="590"/>
      <c r="F51" s="30">
        <v>1</v>
      </c>
      <c r="G51" s="30"/>
      <c r="H51" s="30">
        <v>1</v>
      </c>
      <c r="I51" s="88">
        <v>1</v>
      </c>
      <c r="J51" s="88"/>
      <c r="K51" s="88"/>
      <c r="L51" s="88"/>
      <c r="M51" s="273">
        <v>1943</v>
      </c>
      <c r="N51" s="207" t="s">
        <v>40</v>
      </c>
      <c r="O51" s="93"/>
      <c r="P51" s="154">
        <v>365</v>
      </c>
      <c r="Q51" s="89">
        <f>2416925.68/25418*P51</f>
        <v>34706.81694861909</v>
      </c>
      <c r="R51" s="33"/>
      <c r="S51" s="43">
        <v>31</v>
      </c>
      <c r="T51" s="43">
        <v>30</v>
      </c>
      <c r="U51" s="43">
        <v>31</v>
      </c>
      <c r="V51" s="43">
        <v>30</v>
      </c>
      <c r="W51" s="43">
        <v>31</v>
      </c>
      <c r="X51" s="43">
        <v>31</v>
      </c>
      <c r="Y51" s="476">
        <f>SUM(S51:X51)</f>
        <v>184</v>
      </c>
      <c r="Z51" s="43">
        <v>30</v>
      </c>
    </row>
    <row r="52" spans="1:28" ht="15" customHeight="1">
      <c r="A52" s="75">
        <v>2013</v>
      </c>
      <c r="B52" s="75" t="s">
        <v>128</v>
      </c>
      <c r="C52" s="590"/>
      <c r="D52" s="590"/>
      <c r="E52" s="590"/>
      <c r="F52" s="30">
        <v>1</v>
      </c>
      <c r="G52" s="30"/>
      <c r="H52" s="30">
        <v>1</v>
      </c>
      <c r="I52" s="88">
        <v>1</v>
      </c>
      <c r="J52" s="88"/>
      <c r="K52" s="88"/>
      <c r="L52" s="88"/>
      <c r="M52" s="273">
        <v>1931</v>
      </c>
      <c r="N52" s="207" t="s">
        <v>40</v>
      </c>
      <c r="O52" s="93"/>
      <c r="P52" s="154">
        <v>103</v>
      </c>
      <c r="Q52" s="89">
        <f>2416925.68/25418*P52</f>
        <v>9793.978481391141</v>
      </c>
      <c r="R52" s="33"/>
      <c r="U52" s="43">
        <v>5</v>
      </c>
      <c r="V52" s="43">
        <v>30</v>
      </c>
      <c r="W52" s="43">
        <v>31</v>
      </c>
      <c r="X52" s="43">
        <v>31</v>
      </c>
      <c r="Y52" s="476">
        <f>SUM(S52:X52)</f>
        <v>97</v>
      </c>
      <c r="Z52" s="66">
        <v>6</v>
      </c>
      <c r="AA52" s="475"/>
      <c r="AB52" s="475"/>
    </row>
    <row r="53" spans="1:18" ht="15" customHeight="1">
      <c r="A53" s="608" t="s">
        <v>160</v>
      </c>
      <c r="B53" s="608"/>
      <c r="C53" s="40" t="s">
        <v>154</v>
      </c>
      <c r="D53" s="40"/>
      <c r="E53" s="40"/>
      <c r="F53" s="40">
        <f>SUM(F51:F52)</f>
        <v>2</v>
      </c>
      <c r="G53" s="40">
        <f>SUM(G51:G52)</f>
        <v>0</v>
      </c>
      <c r="H53" s="40">
        <f>SUM(H51:H52)</f>
        <v>2</v>
      </c>
      <c r="I53" s="40">
        <f>SUM(I51:I52)</f>
        <v>2</v>
      </c>
      <c r="J53" s="40">
        <f>SUM(J51:J52)</f>
        <v>0</v>
      </c>
      <c r="K53" s="72"/>
      <c r="L53" s="72"/>
      <c r="M53" s="40"/>
      <c r="N53" s="40"/>
      <c r="O53" s="40"/>
      <c r="P53" s="148">
        <f>SUM(P51:P52)</f>
        <v>468</v>
      </c>
      <c r="Q53" s="252">
        <f>SUM(Q51:Q52)</f>
        <v>44500.79543001023</v>
      </c>
      <c r="R53" s="40"/>
    </row>
    <row r="54" spans="1:18" ht="15" customHeight="1">
      <c r="A54" s="650" t="s">
        <v>146</v>
      </c>
      <c r="B54" s="650"/>
      <c r="C54" s="23" t="s">
        <v>154</v>
      </c>
      <c r="D54" s="20"/>
      <c r="E54" s="29"/>
      <c r="F54" s="86"/>
      <c r="G54" s="56"/>
      <c r="H54" s="56"/>
      <c r="I54" s="94"/>
      <c r="J54" s="94"/>
      <c r="K54" s="94"/>
      <c r="L54" s="94"/>
      <c r="M54" s="56"/>
      <c r="N54" s="56"/>
      <c r="O54" s="56"/>
      <c r="P54" s="192"/>
      <c r="Q54" s="249"/>
      <c r="R54" s="56"/>
    </row>
    <row r="55" spans="1:29" s="17" customFormat="1" ht="30" customHeight="1">
      <c r="A55" s="24" t="s">
        <v>124</v>
      </c>
      <c r="B55" s="24" t="s">
        <v>125</v>
      </c>
      <c r="C55" s="24" t="s">
        <v>138</v>
      </c>
      <c r="D55" s="24" t="s">
        <v>44</v>
      </c>
      <c r="E55" s="24" t="s">
        <v>45</v>
      </c>
      <c r="F55" s="23" t="s">
        <v>62</v>
      </c>
      <c r="G55" s="24" t="s">
        <v>156</v>
      </c>
      <c r="H55" s="24" t="s">
        <v>157</v>
      </c>
      <c r="I55" s="24" t="s">
        <v>69</v>
      </c>
      <c r="J55" s="24" t="s">
        <v>63</v>
      </c>
      <c r="K55" s="24" t="s">
        <v>216</v>
      </c>
      <c r="L55" s="24" t="s">
        <v>18</v>
      </c>
      <c r="M55" s="24" t="s">
        <v>61</v>
      </c>
      <c r="N55" s="24" t="s">
        <v>10</v>
      </c>
      <c r="O55" s="146" t="s">
        <v>122</v>
      </c>
      <c r="P55" s="146" t="s">
        <v>123</v>
      </c>
      <c r="Q55" s="140" t="s">
        <v>11</v>
      </c>
      <c r="R55" s="140" t="s">
        <v>27</v>
      </c>
      <c r="V55" s="43"/>
      <c r="AC55" s="26"/>
    </row>
    <row r="56" spans="1:26" ht="15" customHeight="1">
      <c r="A56" s="75">
        <v>2013</v>
      </c>
      <c r="B56" s="75" t="s">
        <v>129</v>
      </c>
      <c r="C56" s="590"/>
      <c r="D56" s="590"/>
      <c r="E56" s="590"/>
      <c r="F56" s="75">
        <v>1</v>
      </c>
      <c r="G56" s="75"/>
      <c r="H56" s="75">
        <v>1</v>
      </c>
      <c r="I56" s="67">
        <v>1</v>
      </c>
      <c r="J56" s="67"/>
      <c r="K56" s="67"/>
      <c r="L56" s="67"/>
      <c r="M56" s="75">
        <v>1924</v>
      </c>
      <c r="N56" s="207" t="s">
        <v>40</v>
      </c>
      <c r="O56" s="114"/>
      <c r="P56" s="346">
        <v>365</v>
      </c>
      <c r="Q56" s="89">
        <f aca="true" t="shared" si="4" ref="Q56:Q64">2416925.68/25418*P56</f>
        <v>34706.81694861909</v>
      </c>
      <c r="R56" s="33"/>
      <c r="S56" s="43">
        <v>31</v>
      </c>
      <c r="T56" s="43">
        <v>30</v>
      </c>
      <c r="U56" s="43">
        <v>31</v>
      </c>
      <c r="V56" s="43">
        <v>30</v>
      </c>
      <c r="W56" s="43">
        <v>31</v>
      </c>
      <c r="X56" s="43">
        <v>31</v>
      </c>
      <c r="Y56" s="476">
        <f aca="true" t="shared" si="5" ref="Y56:Y63">SUM(S56:X56)</f>
        <v>184</v>
      </c>
      <c r="Z56" s="43">
        <v>30</v>
      </c>
    </row>
    <row r="57" spans="1:26" ht="15" customHeight="1">
      <c r="A57" s="75">
        <v>2013</v>
      </c>
      <c r="B57" s="75" t="s">
        <v>129</v>
      </c>
      <c r="C57" s="590"/>
      <c r="D57" s="590"/>
      <c r="E57" s="590"/>
      <c r="F57" s="75">
        <v>1</v>
      </c>
      <c r="G57" s="75">
        <v>1</v>
      </c>
      <c r="H57" s="75"/>
      <c r="I57" s="67">
        <v>1</v>
      </c>
      <c r="J57" s="67"/>
      <c r="K57" s="67"/>
      <c r="L57" s="67"/>
      <c r="M57" s="75">
        <v>1932</v>
      </c>
      <c r="N57" s="207" t="s">
        <v>40</v>
      </c>
      <c r="O57" s="114"/>
      <c r="P57" s="346">
        <v>365</v>
      </c>
      <c r="Q57" s="89">
        <f t="shared" si="4"/>
        <v>34706.81694861909</v>
      </c>
      <c r="R57" s="33"/>
      <c r="S57" s="43">
        <v>31</v>
      </c>
      <c r="T57" s="43">
        <v>30</v>
      </c>
      <c r="U57" s="43">
        <v>31</v>
      </c>
      <c r="V57" s="43">
        <v>30</v>
      </c>
      <c r="W57" s="43">
        <v>31</v>
      </c>
      <c r="X57" s="43">
        <v>31</v>
      </c>
      <c r="Y57" s="476">
        <f t="shared" si="5"/>
        <v>184</v>
      </c>
      <c r="Z57" s="43">
        <v>30</v>
      </c>
    </row>
    <row r="58" spans="1:26" ht="15" customHeight="1">
      <c r="A58" s="75">
        <v>2013</v>
      </c>
      <c r="B58" s="75" t="s">
        <v>129</v>
      </c>
      <c r="C58" s="590"/>
      <c r="D58" s="590"/>
      <c r="E58" s="590"/>
      <c r="F58" s="75">
        <v>1</v>
      </c>
      <c r="G58" s="75"/>
      <c r="H58" s="75">
        <v>1</v>
      </c>
      <c r="I58" s="67">
        <v>1</v>
      </c>
      <c r="J58" s="67"/>
      <c r="K58" s="67"/>
      <c r="L58" s="67"/>
      <c r="M58" s="75">
        <v>1920</v>
      </c>
      <c r="N58" s="207" t="s">
        <v>40</v>
      </c>
      <c r="O58" s="114"/>
      <c r="P58" s="346">
        <v>365</v>
      </c>
      <c r="Q58" s="89">
        <f t="shared" si="4"/>
        <v>34706.81694861909</v>
      </c>
      <c r="R58" s="33"/>
      <c r="S58" s="43">
        <v>31</v>
      </c>
      <c r="T58" s="43">
        <v>30</v>
      </c>
      <c r="U58" s="43">
        <v>31</v>
      </c>
      <c r="V58" s="43">
        <v>30</v>
      </c>
      <c r="W58" s="43">
        <v>31</v>
      </c>
      <c r="X58" s="43">
        <v>31</v>
      </c>
      <c r="Y58" s="476">
        <f t="shared" si="5"/>
        <v>184</v>
      </c>
      <c r="Z58" s="43">
        <v>30</v>
      </c>
    </row>
    <row r="59" spans="1:26" ht="15" customHeight="1">
      <c r="A59" s="75">
        <v>2013</v>
      </c>
      <c r="B59" s="75" t="s">
        <v>129</v>
      </c>
      <c r="C59" s="590"/>
      <c r="D59" s="590"/>
      <c r="E59" s="590"/>
      <c r="F59" s="75">
        <v>1</v>
      </c>
      <c r="G59" s="75"/>
      <c r="H59" s="75">
        <v>1</v>
      </c>
      <c r="I59" s="67">
        <v>1</v>
      </c>
      <c r="J59" s="67"/>
      <c r="K59" s="67"/>
      <c r="L59" s="67"/>
      <c r="M59" s="75">
        <v>1924</v>
      </c>
      <c r="N59" s="207" t="s">
        <v>40</v>
      </c>
      <c r="O59" s="114"/>
      <c r="P59" s="346">
        <v>365</v>
      </c>
      <c r="Q59" s="89">
        <f t="shared" si="4"/>
        <v>34706.81694861909</v>
      </c>
      <c r="R59" s="33"/>
      <c r="S59" s="43">
        <v>31</v>
      </c>
      <c r="T59" s="43">
        <v>30</v>
      </c>
      <c r="U59" s="43">
        <v>31</v>
      </c>
      <c r="V59" s="43">
        <v>30</v>
      </c>
      <c r="W59" s="43">
        <v>31</v>
      </c>
      <c r="X59" s="43">
        <v>31</v>
      </c>
      <c r="Y59" s="476">
        <f t="shared" si="5"/>
        <v>184</v>
      </c>
      <c r="Z59" s="43">
        <v>30</v>
      </c>
    </row>
    <row r="60" spans="1:26" s="66" customFormat="1" ht="15" customHeight="1">
      <c r="A60" s="48">
        <v>2013</v>
      </c>
      <c r="B60" s="48" t="s">
        <v>129</v>
      </c>
      <c r="C60" s="590"/>
      <c r="D60" s="590"/>
      <c r="E60" s="590"/>
      <c r="F60" s="48">
        <v>1</v>
      </c>
      <c r="G60" s="48"/>
      <c r="H60" s="48">
        <v>1</v>
      </c>
      <c r="I60" s="76">
        <v>1</v>
      </c>
      <c r="J60" s="76"/>
      <c r="K60" s="76"/>
      <c r="L60" s="76"/>
      <c r="M60" s="48">
        <v>1932</v>
      </c>
      <c r="N60" s="102" t="s">
        <v>40</v>
      </c>
      <c r="O60" s="99"/>
      <c r="P60" s="276">
        <v>261</v>
      </c>
      <c r="Q60" s="89">
        <f t="shared" si="4"/>
        <v>24817.751297505707</v>
      </c>
      <c r="R60" s="477"/>
      <c r="V60" s="66">
        <v>18</v>
      </c>
      <c r="W60" s="43">
        <v>31</v>
      </c>
      <c r="X60" s="43">
        <v>31</v>
      </c>
      <c r="Y60" s="476">
        <f t="shared" si="5"/>
        <v>80</v>
      </c>
      <c r="Z60" s="478">
        <v>30</v>
      </c>
    </row>
    <row r="61" spans="1:26" ht="15" customHeight="1">
      <c r="A61" s="75">
        <v>2013</v>
      </c>
      <c r="B61" s="75" t="s">
        <v>129</v>
      </c>
      <c r="C61" s="590"/>
      <c r="D61" s="590"/>
      <c r="E61" s="590"/>
      <c r="F61" s="75">
        <v>1</v>
      </c>
      <c r="G61" s="75"/>
      <c r="H61" s="75">
        <v>1</v>
      </c>
      <c r="I61" s="67">
        <v>1</v>
      </c>
      <c r="J61" s="67"/>
      <c r="K61" s="67"/>
      <c r="L61" s="67"/>
      <c r="M61" s="75">
        <v>1935</v>
      </c>
      <c r="N61" s="207" t="s">
        <v>40</v>
      </c>
      <c r="O61" s="114"/>
      <c r="P61" s="346">
        <v>217</v>
      </c>
      <c r="Q61" s="89">
        <f t="shared" si="4"/>
        <v>20633.915829726968</v>
      </c>
      <c r="R61" s="33"/>
      <c r="W61" s="44">
        <v>5</v>
      </c>
      <c r="X61" s="43">
        <v>31</v>
      </c>
      <c r="Y61" s="476">
        <f t="shared" si="5"/>
        <v>36</v>
      </c>
      <c r="Z61" s="43">
        <v>30</v>
      </c>
    </row>
    <row r="62" spans="1:26" ht="15" customHeight="1">
      <c r="A62" s="75">
        <v>2013</v>
      </c>
      <c r="B62" s="75" t="s">
        <v>129</v>
      </c>
      <c r="C62" s="590"/>
      <c r="D62" s="590"/>
      <c r="E62" s="590"/>
      <c r="F62" s="75">
        <v>1</v>
      </c>
      <c r="G62" s="75"/>
      <c r="H62" s="75">
        <v>1</v>
      </c>
      <c r="I62" s="67">
        <v>1</v>
      </c>
      <c r="J62" s="67"/>
      <c r="K62" s="67"/>
      <c r="L62" s="67"/>
      <c r="M62" s="75">
        <v>1915</v>
      </c>
      <c r="N62" s="207" t="s">
        <v>40</v>
      </c>
      <c r="O62" s="114"/>
      <c r="P62" s="346">
        <v>365</v>
      </c>
      <c r="Q62" s="89">
        <f t="shared" si="4"/>
        <v>34706.81694861909</v>
      </c>
      <c r="R62" s="33"/>
      <c r="S62" s="43">
        <v>31</v>
      </c>
      <c r="T62" s="43">
        <v>30</v>
      </c>
      <c r="U62" s="43">
        <v>31</v>
      </c>
      <c r="V62" s="43">
        <v>30</v>
      </c>
      <c r="W62" s="43">
        <v>31</v>
      </c>
      <c r="X62" s="43">
        <v>31</v>
      </c>
      <c r="Y62" s="476">
        <f t="shared" si="5"/>
        <v>184</v>
      </c>
      <c r="Z62" s="43">
        <v>30</v>
      </c>
    </row>
    <row r="63" spans="1:26" ht="15" customHeight="1">
      <c r="A63" s="75">
        <v>2013</v>
      </c>
      <c r="B63" s="75" t="s">
        <v>129</v>
      </c>
      <c r="C63" s="590"/>
      <c r="D63" s="590"/>
      <c r="E63" s="590"/>
      <c r="F63" s="75">
        <v>1</v>
      </c>
      <c r="G63" s="75"/>
      <c r="H63" s="75">
        <v>1</v>
      </c>
      <c r="I63" s="67">
        <v>1</v>
      </c>
      <c r="J63" s="67"/>
      <c r="K63" s="67"/>
      <c r="L63" s="67"/>
      <c r="M63" s="75">
        <v>1927</v>
      </c>
      <c r="N63" s="207" t="s">
        <v>40</v>
      </c>
      <c r="O63" s="114"/>
      <c r="P63" s="346">
        <v>365</v>
      </c>
      <c r="Q63" s="89">
        <f t="shared" si="4"/>
        <v>34706.81694861909</v>
      </c>
      <c r="R63" s="33"/>
      <c r="S63" s="43">
        <v>31</v>
      </c>
      <c r="T63" s="43">
        <v>30</v>
      </c>
      <c r="U63" s="43">
        <v>31</v>
      </c>
      <c r="V63" s="43">
        <v>30</v>
      </c>
      <c r="W63" s="43">
        <v>31</v>
      </c>
      <c r="X63" s="43">
        <v>31</v>
      </c>
      <c r="Y63" s="476">
        <f t="shared" si="5"/>
        <v>184</v>
      </c>
      <c r="Z63" s="43">
        <v>30</v>
      </c>
    </row>
    <row r="64" spans="1:25" ht="15" customHeight="1">
      <c r="A64" s="75">
        <v>2014</v>
      </c>
      <c r="B64" s="75" t="s">
        <v>129</v>
      </c>
      <c r="C64" s="590"/>
      <c r="D64" s="590"/>
      <c r="E64" s="590"/>
      <c r="F64" s="75">
        <v>1</v>
      </c>
      <c r="G64" s="75"/>
      <c r="H64" s="75">
        <v>1</v>
      </c>
      <c r="I64" s="67">
        <v>1</v>
      </c>
      <c r="J64" s="67"/>
      <c r="K64" s="67"/>
      <c r="L64" s="67"/>
      <c r="M64" s="75">
        <v>1918</v>
      </c>
      <c r="N64" s="207" t="s">
        <v>40</v>
      </c>
      <c r="O64" s="114"/>
      <c r="P64" s="346">
        <v>310</v>
      </c>
      <c r="Q64" s="89">
        <f t="shared" si="4"/>
        <v>29477.022613895668</v>
      </c>
      <c r="R64" s="33"/>
      <c r="Y64" s="476"/>
    </row>
    <row r="65" spans="1:18" ht="15" customHeight="1">
      <c r="A65" s="608" t="s">
        <v>161</v>
      </c>
      <c r="B65" s="608"/>
      <c r="C65" s="299" t="s">
        <v>154</v>
      </c>
      <c r="D65" s="40"/>
      <c r="E65" s="40"/>
      <c r="F65" s="40">
        <f>SUM(F56:F64)</f>
        <v>9</v>
      </c>
      <c r="G65" s="40">
        <f>SUM(G56:G64)</f>
        <v>1</v>
      </c>
      <c r="H65" s="40">
        <f>SUM(H56:H64)</f>
        <v>8</v>
      </c>
      <c r="I65" s="40">
        <f>SUM(I56:I64)</f>
        <v>9</v>
      </c>
      <c r="J65" s="40">
        <f>SUM(J56:J64)</f>
        <v>0</v>
      </c>
      <c r="K65" s="72"/>
      <c r="L65" s="72"/>
      <c r="M65" s="40"/>
      <c r="N65" s="40"/>
      <c r="O65" s="40"/>
      <c r="P65" s="305">
        <f>SUM(P56:P64)</f>
        <v>2978</v>
      </c>
      <c r="Q65" s="252">
        <f>SUM(Q56:Q64)</f>
        <v>283169.5914328429</v>
      </c>
      <c r="R65" s="40"/>
    </row>
    <row r="66" spans="1:18" ht="15" customHeight="1">
      <c r="A66" s="650" t="s">
        <v>147</v>
      </c>
      <c r="B66" s="650"/>
      <c r="C66" s="298" t="s">
        <v>154</v>
      </c>
      <c r="D66" s="20"/>
      <c r="E66" s="29"/>
      <c r="F66" s="86"/>
      <c r="G66" s="56"/>
      <c r="H66" s="56"/>
      <c r="I66" s="94"/>
      <c r="J66" s="94"/>
      <c r="K66" s="94"/>
      <c r="L66" s="94"/>
      <c r="M66" s="56"/>
      <c r="N66" s="56"/>
      <c r="O66" s="56"/>
      <c r="P66" s="482"/>
      <c r="Q66" s="249"/>
      <c r="R66" s="56"/>
    </row>
    <row r="67" spans="1:29" s="17" customFormat="1" ht="30" customHeight="1">
      <c r="A67" s="24" t="s">
        <v>124</v>
      </c>
      <c r="B67" s="24" t="s">
        <v>125</v>
      </c>
      <c r="C67" s="4" t="s">
        <v>138</v>
      </c>
      <c r="D67" s="24" t="s">
        <v>44</v>
      </c>
      <c r="E67" s="24" t="s">
        <v>45</v>
      </c>
      <c r="F67" s="23" t="s">
        <v>62</v>
      </c>
      <c r="G67" s="24" t="s">
        <v>156</v>
      </c>
      <c r="H67" s="24" t="s">
        <v>157</v>
      </c>
      <c r="I67" s="24" t="s">
        <v>69</v>
      </c>
      <c r="J67" s="24" t="s">
        <v>63</v>
      </c>
      <c r="K67" s="24" t="s">
        <v>216</v>
      </c>
      <c r="L67" s="24" t="s">
        <v>18</v>
      </c>
      <c r="M67" s="24" t="s">
        <v>61</v>
      </c>
      <c r="N67" s="24" t="s">
        <v>10</v>
      </c>
      <c r="O67" s="146" t="s">
        <v>122</v>
      </c>
      <c r="P67" s="303" t="s">
        <v>123</v>
      </c>
      <c r="Q67" s="140" t="s">
        <v>11</v>
      </c>
      <c r="R67" s="140" t="s">
        <v>27</v>
      </c>
      <c r="V67" s="43"/>
      <c r="W67" s="43"/>
      <c r="AC67" s="26"/>
    </row>
    <row r="68" spans="1:28" ht="15" customHeight="1">
      <c r="A68" s="75">
        <v>2013</v>
      </c>
      <c r="B68" s="75" t="s">
        <v>130</v>
      </c>
      <c r="C68" s="590"/>
      <c r="D68" s="590"/>
      <c r="E68" s="590"/>
      <c r="F68" s="75">
        <v>1</v>
      </c>
      <c r="G68" s="75"/>
      <c r="H68" s="75">
        <v>1</v>
      </c>
      <c r="I68" s="67">
        <v>1</v>
      </c>
      <c r="J68" s="67"/>
      <c r="K68" s="67"/>
      <c r="L68" s="67"/>
      <c r="M68" s="75">
        <v>1928</v>
      </c>
      <c r="N68" s="207" t="s">
        <v>40</v>
      </c>
      <c r="O68" s="114"/>
      <c r="P68" s="154">
        <v>63</v>
      </c>
      <c r="Q68" s="89">
        <f>2416925.68/25418*P68</f>
        <v>5990.491692501378</v>
      </c>
      <c r="R68" s="33"/>
      <c r="S68" s="43">
        <v>31</v>
      </c>
      <c r="T68" s="43">
        <v>30</v>
      </c>
      <c r="U68" s="43">
        <v>2</v>
      </c>
      <c r="V68" s="475"/>
      <c r="W68" s="475"/>
      <c r="X68" s="475"/>
      <c r="Y68" s="476">
        <f aca="true" t="shared" si="6" ref="Y68:Y75">SUM(S68:X68)</f>
        <v>63</v>
      </c>
      <c r="Z68" s="475"/>
      <c r="AA68" s="475"/>
      <c r="AB68" s="475"/>
    </row>
    <row r="69" spans="1:26" ht="15" customHeight="1">
      <c r="A69" s="75">
        <v>2013</v>
      </c>
      <c r="B69" s="75" t="s">
        <v>130</v>
      </c>
      <c r="C69" s="590"/>
      <c r="D69" s="590"/>
      <c r="E69" s="590"/>
      <c r="F69" s="75">
        <v>1</v>
      </c>
      <c r="G69" s="75"/>
      <c r="H69" s="75">
        <v>1</v>
      </c>
      <c r="I69" s="67">
        <v>1</v>
      </c>
      <c r="J69" s="67"/>
      <c r="K69" s="67"/>
      <c r="L69" s="67"/>
      <c r="M69" s="75">
        <v>1916</v>
      </c>
      <c r="N69" s="207" t="s">
        <v>40</v>
      </c>
      <c r="O69" s="114"/>
      <c r="P69" s="154">
        <v>365</v>
      </c>
      <c r="Q69" s="89">
        <f aca="true" t="shared" si="7" ref="Q69:Q75">2416925.68/25418*P69</f>
        <v>34706.81694861909</v>
      </c>
      <c r="R69" s="33"/>
      <c r="S69" s="43">
        <v>31</v>
      </c>
      <c r="T69" s="43">
        <v>30</v>
      </c>
      <c r="U69" s="43">
        <v>31</v>
      </c>
      <c r="V69" s="43">
        <v>30</v>
      </c>
      <c r="W69" s="43">
        <v>31</v>
      </c>
      <c r="X69" s="43">
        <v>31</v>
      </c>
      <c r="Y69" s="476">
        <f t="shared" si="6"/>
        <v>184</v>
      </c>
      <c r="Z69" s="43">
        <v>30</v>
      </c>
    </row>
    <row r="70" spans="1:26" ht="15" customHeight="1">
      <c r="A70" s="75">
        <v>2013</v>
      </c>
      <c r="B70" s="75" t="s">
        <v>130</v>
      </c>
      <c r="C70" s="590"/>
      <c r="D70" s="590"/>
      <c r="E70" s="590"/>
      <c r="F70" s="75">
        <v>1</v>
      </c>
      <c r="G70" s="75"/>
      <c r="H70" s="75">
        <v>1</v>
      </c>
      <c r="I70" s="67">
        <v>1</v>
      </c>
      <c r="J70" s="67"/>
      <c r="K70" s="67"/>
      <c r="L70" s="67"/>
      <c r="M70" s="75">
        <v>1924</v>
      </c>
      <c r="N70" s="207" t="s">
        <v>40</v>
      </c>
      <c r="O70" s="114"/>
      <c r="P70" s="154">
        <v>365</v>
      </c>
      <c r="Q70" s="89">
        <f t="shared" si="7"/>
        <v>34706.81694861909</v>
      </c>
      <c r="R70" s="33"/>
      <c r="S70" s="43">
        <v>31</v>
      </c>
      <c r="T70" s="43">
        <v>30</v>
      </c>
      <c r="U70" s="43">
        <v>31</v>
      </c>
      <c r="V70" s="43">
        <v>30</v>
      </c>
      <c r="W70" s="43">
        <v>31</v>
      </c>
      <c r="X70" s="43">
        <v>31</v>
      </c>
      <c r="Y70" s="476">
        <f t="shared" si="6"/>
        <v>184</v>
      </c>
      <c r="Z70" s="43">
        <v>30</v>
      </c>
    </row>
    <row r="71" spans="1:26" ht="15" customHeight="1">
      <c r="A71" s="75">
        <v>2013</v>
      </c>
      <c r="B71" s="75" t="s">
        <v>130</v>
      </c>
      <c r="C71" s="590"/>
      <c r="D71" s="590"/>
      <c r="E71" s="590"/>
      <c r="F71" s="75">
        <v>1</v>
      </c>
      <c r="G71" s="75"/>
      <c r="H71" s="75">
        <v>1</v>
      </c>
      <c r="I71" s="67">
        <v>1</v>
      </c>
      <c r="J71" s="67"/>
      <c r="K71" s="67"/>
      <c r="L71" s="67"/>
      <c r="M71" s="75">
        <v>1925</v>
      </c>
      <c r="N71" s="207" t="s">
        <v>40</v>
      </c>
      <c r="O71" s="114"/>
      <c r="P71" s="154">
        <v>365</v>
      </c>
      <c r="Q71" s="89">
        <f t="shared" si="7"/>
        <v>34706.81694861909</v>
      </c>
      <c r="R71" s="33"/>
      <c r="S71" s="43">
        <v>31</v>
      </c>
      <c r="T71" s="43">
        <v>30</v>
      </c>
      <c r="U71" s="43">
        <v>31</v>
      </c>
      <c r="V71" s="43">
        <v>30</v>
      </c>
      <c r="W71" s="43">
        <v>31</v>
      </c>
      <c r="X71" s="43">
        <v>31</v>
      </c>
      <c r="Y71" s="476">
        <f t="shared" si="6"/>
        <v>184</v>
      </c>
      <c r="Z71" s="43">
        <v>30</v>
      </c>
    </row>
    <row r="72" spans="1:26" ht="15" customHeight="1">
      <c r="A72" s="75">
        <v>2013</v>
      </c>
      <c r="B72" s="75" t="s">
        <v>130</v>
      </c>
      <c r="C72" s="590"/>
      <c r="D72" s="590"/>
      <c r="E72" s="590"/>
      <c r="F72" s="75">
        <v>1</v>
      </c>
      <c r="G72" s="75"/>
      <c r="H72" s="75">
        <v>1</v>
      </c>
      <c r="I72" s="67">
        <v>1</v>
      </c>
      <c r="J72" s="130"/>
      <c r="K72" s="67"/>
      <c r="L72" s="67"/>
      <c r="M72" s="75">
        <v>1928</v>
      </c>
      <c r="N72" s="207" t="s">
        <v>40</v>
      </c>
      <c r="O72" s="114"/>
      <c r="P72" s="154">
        <v>365</v>
      </c>
      <c r="Q72" s="89">
        <f t="shared" si="7"/>
        <v>34706.81694861909</v>
      </c>
      <c r="R72" s="33"/>
      <c r="S72" s="43">
        <v>31</v>
      </c>
      <c r="T72" s="43">
        <v>30</v>
      </c>
      <c r="U72" s="43">
        <v>31</v>
      </c>
      <c r="V72" s="43">
        <v>30</v>
      </c>
      <c r="W72" s="43">
        <v>31</v>
      </c>
      <c r="X72" s="43">
        <v>31</v>
      </c>
      <c r="Y72" s="476">
        <f t="shared" si="6"/>
        <v>184</v>
      </c>
      <c r="Z72" s="43">
        <v>30</v>
      </c>
    </row>
    <row r="73" spans="1:28" ht="15" customHeight="1">
      <c r="A73" s="75">
        <v>2013</v>
      </c>
      <c r="B73" s="75" t="s">
        <v>130</v>
      </c>
      <c r="C73" s="590"/>
      <c r="D73" s="590"/>
      <c r="E73" s="590"/>
      <c r="F73" s="75">
        <v>1</v>
      </c>
      <c r="G73" s="75"/>
      <c r="H73" s="75">
        <v>1</v>
      </c>
      <c r="I73" s="67">
        <v>1</v>
      </c>
      <c r="J73" s="130"/>
      <c r="K73" s="67"/>
      <c r="L73" s="67"/>
      <c r="M73" s="75">
        <v>1936</v>
      </c>
      <c r="N73" s="207" t="s">
        <v>40</v>
      </c>
      <c r="O73" s="114"/>
      <c r="P73" s="154">
        <v>201</v>
      </c>
      <c r="Q73" s="89">
        <f t="shared" si="7"/>
        <v>19112.52111417106</v>
      </c>
      <c r="R73" s="33"/>
      <c r="S73" s="43">
        <v>31</v>
      </c>
      <c r="T73" s="43">
        <v>30</v>
      </c>
      <c r="U73" s="43">
        <v>31</v>
      </c>
      <c r="V73" s="43">
        <v>30</v>
      </c>
      <c r="W73" s="43">
        <v>31</v>
      </c>
      <c r="X73" s="43">
        <v>31</v>
      </c>
      <c r="Y73" s="476">
        <f t="shared" si="6"/>
        <v>184</v>
      </c>
      <c r="Z73" s="43">
        <v>17</v>
      </c>
      <c r="AA73" s="475"/>
      <c r="AB73" s="475"/>
    </row>
    <row r="74" spans="1:28" ht="15" customHeight="1">
      <c r="A74" s="75">
        <v>2013</v>
      </c>
      <c r="B74" s="75" t="s">
        <v>130</v>
      </c>
      <c r="C74" s="590"/>
      <c r="D74" s="590"/>
      <c r="E74" s="590"/>
      <c r="F74" s="75">
        <v>1</v>
      </c>
      <c r="G74" s="75">
        <v>1</v>
      </c>
      <c r="H74" s="75"/>
      <c r="I74" s="67">
        <v>1</v>
      </c>
      <c r="J74" s="67"/>
      <c r="K74" s="67"/>
      <c r="L74" s="67"/>
      <c r="M74" s="75">
        <v>1928</v>
      </c>
      <c r="N74" s="207" t="s">
        <v>40</v>
      </c>
      <c r="O74" s="114"/>
      <c r="P74" s="346">
        <v>12</v>
      </c>
      <c r="Q74" s="89">
        <f t="shared" si="7"/>
        <v>1141.046036666929</v>
      </c>
      <c r="R74" s="33"/>
      <c r="S74" s="66"/>
      <c r="T74" s="480"/>
      <c r="U74" s="66"/>
      <c r="V74" s="66"/>
      <c r="W74" s="66"/>
      <c r="X74" s="66"/>
      <c r="Y74" s="476"/>
      <c r="Z74" s="66"/>
      <c r="AA74" s="66"/>
      <c r="AB74" s="66"/>
    </row>
    <row r="75" spans="1:26" ht="15" customHeight="1">
      <c r="A75" s="75">
        <v>2013</v>
      </c>
      <c r="B75" s="75" t="s">
        <v>130</v>
      </c>
      <c r="C75" s="590"/>
      <c r="D75" s="590"/>
      <c r="E75" s="590"/>
      <c r="F75" s="75">
        <v>1</v>
      </c>
      <c r="G75" s="75">
        <v>1</v>
      </c>
      <c r="H75" s="75"/>
      <c r="I75" s="67">
        <v>1</v>
      </c>
      <c r="J75" s="130"/>
      <c r="K75" s="67"/>
      <c r="L75" s="67"/>
      <c r="M75" s="75">
        <v>1934</v>
      </c>
      <c r="N75" s="207" t="s">
        <v>40</v>
      </c>
      <c r="O75" s="114"/>
      <c r="P75" s="154">
        <v>82</v>
      </c>
      <c r="Q75" s="89">
        <f t="shared" si="7"/>
        <v>7797.147917224015</v>
      </c>
      <c r="R75" s="33"/>
      <c r="U75" s="43">
        <v>20</v>
      </c>
      <c r="V75" s="43">
        <v>30</v>
      </c>
      <c r="W75" s="43">
        <v>31</v>
      </c>
      <c r="X75" s="43">
        <v>1</v>
      </c>
      <c r="Y75" s="476">
        <f t="shared" si="6"/>
        <v>82</v>
      </c>
      <c r="Z75" s="475"/>
    </row>
    <row r="76" spans="1:18" ht="15" customHeight="1">
      <c r="A76" s="608" t="s">
        <v>162</v>
      </c>
      <c r="B76" s="608"/>
      <c r="C76" s="40" t="s">
        <v>154</v>
      </c>
      <c r="D76" s="40"/>
      <c r="E76" s="40"/>
      <c r="F76" s="40">
        <f>SUM(F68:F75)</f>
        <v>8</v>
      </c>
      <c r="G76" s="40">
        <f>SUM(G68:G75)</f>
        <v>2</v>
      </c>
      <c r="H76" s="40">
        <f>SUM(H68:H75)</f>
        <v>6</v>
      </c>
      <c r="I76" s="40">
        <f>SUM(I68:I75)</f>
        <v>8</v>
      </c>
      <c r="J76" s="40">
        <f>SUM(J68:J75)</f>
        <v>0</v>
      </c>
      <c r="K76" s="72"/>
      <c r="L76" s="72"/>
      <c r="M76" s="40"/>
      <c r="N76" s="40"/>
      <c r="O76" s="40"/>
      <c r="P76" s="148">
        <f>SUM(P68:P75)</f>
        <v>1818</v>
      </c>
      <c r="Q76" s="252">
        <f>SUM(Q68:Q75)</f>
        <v>172868.47455503972</v>
      </c>
      <c r="R76" s="40"/>
    </row>
    <row r="77" spans="1:18" ht="15" customHeight="1">
      <c r="A77" s="650" t="s">
        <v>148</v>
      </c>
      <c r="B77" s="650"/>
      <c r="C77" s="23" t="s">
        <v>154</v>
      </c>
      <c r="D77" s="20"/>
      <c r="E77" s="29"/>
      <c r="F77" s="86"/>
      <c r="G77" s="56"/>
      <c r="H77" s="56"/>
      <c r="I77" s="94"/>
      <c r="J77" s="94"/>
      <c r="K77" s="94"/>
      <c r="L77" s="94"/>
      <c r="M77" s="56"/>
      <c r="N77" s="56"/>
      <c r="O77" s="56"/>
      <c r="P77" s="192"/>
      <c r="Q77" s="249"/>
      <c r="R77" s="56"/>
    </row>
    <row r="78" spans="1:29" s="17" customFormat="1" ht="30" customHeight="1">
      <c r="A78" s="24" t="s">
        <v>124</v>
      </c>
      <c r="B78" s="24" t="s">
        <v>125</v>
      </c>
      <c r="C78" s="24" t="s">
        <v>138</v>
      </c>
      <c r="D78" s="24" t="s">
        <v>44</v>
      </c>
      <c r="E78" s="24" t="s">
        <v>45</v>
      </c>
      <c r="F78" s="23" t="s">
        <v>62</v>
      </c>
      <c r="G78" s="24" t="s">
        <v>156</v>
      </c>
      <c r="H78" s="24" t="s">
        <v>157</v>
      </c>
      <c r="I78" s="24" t="s">
        <v>69</v>
      </c>
      <c r="J78" s="24" t="s">
        <v>63</v>
      </c>
      <c r="K78" s="24" t="s">
        <v>216</v>
      </c>
      <c r="L78" s="24" t="s">
        <v>18</v>
      </c>
      <c r="M78" s="24" t="s">
        <v>61</v>
      </c>
      <c r="N78" s="24" t="s">
        <v>10</v>
      </c>
      <c r="O78" s="146" t="s">
        <v>122</v>
      </c>
      <c r="P78" s="146" t="s">
        <v>123</v>
      </c>
      <c r="Q78" s="140" t="s">
        <v>11</v>
      </c>
      <c r="R78" s="140" t="s">
        <v>27</v>
      </c>
      <c r="S78" s="26"/>
      <c r="T78" s="26"/>
      <c r="U78" s="26"/>
      <c r="V78" s="66"/>
      <c r="W78" s="26"/>
      <c r="X78" s="26"/>
      <c r="Y78" s="26"/>
      <c r="AC78" s="26"/>
    </row>
    <row r="79" spans="1:27" s="66" customFormat="1" ht="15" customHeight="1">
      <c r="A79" s="48">
        <v>2013</v>
      </c>
      <c r="B79" s="48" t="s">
        <v>131</v>
      </c>
      <c r="C79" s="590"/>
      <c r="D79" s="590"/>
      <c r="E79" s="590"/>
      <c r="F79" s="48">
        <v>1</v>
      </c>
      <c r="G79" s="48"/>
      <c r="H79" s="48">
        <v>1</v>
      </c>
      <c r="I79" s="76">
        <v>1</v>
      </c>
      <c r="J79" s="76"/>
      <c r="K79" s="76"/>
      <c r="L79" s="76"/>
      <c r="M79" s="48">
        <v>1933</v>
      </c>
      <c r="N79" s="102" t="s">
        <v>40</v>
      </c>
      <c r="O79" s="99"/>
      <c r="P79" s="276">
        <v>42</v>
      </c>
      <c r="Q79" s="89">
        <f>2416925.68/25418*P79</f>
        <v>3993.6611283342518</v>
      </c>
      <c r="R79" s="477"/>
      <c r="Z79" s="478">
        <v>16</v>
      </c>
      <c r="AA79" s="66">
        <v>26</v>
      </c>
    </row>
    <row r="80" spans="1:18" ht="15" customHeight="1">
      <c r="A80" s="608" t="s">
        <v>70</v>
      </c>
      <c r="B80" s="608"/>
      <c r="C80" s="299" t="s">
        <v>154</v>
      </c>
      <c r="D80" s="40"/>
      <c r="E80" s="40"/>
      <c r="F80" s="40">
        <f>SUM(F79)</f>
        <v>1</v>
      </c>
      <c r="G80" s="40">
        <f>SUM(G79)</f>
        <v>0</v>
      </c>
      <c r="H80" s="40">
        <f>SUM(H79)</f>
        <v>1</v>
      </c>
      <c r="I80" s="40">
        <f>SUM(I79)</f>
        <v>1</v>
      </c>
      <c r="J80" s="40">
        <f>SUM(J79)</f>
        <v>0</v>
      </c>
      <c r="K80" s="72"/>
      <c r="L80" s="72"/>
      <c r="M80" s="40"/>
      <c r="N80" s="40"/>
      <c r="O80" s="40"/>
      <c r="P80" s="305">
        <f>SUM(P79)</f>
        <v>42</v>
      </c>
      <c r="Q80" s="73">
        <f>SUM(Q79)</f>
        <v>3993.6611283342518</v>
      </c>
      <c r="R80" s="40"/>
    </row>
    <row r="81" spans="1:18" ht="15" customHeight="1">
      <c r="A81" s="650" t="s">
        <v>149</v>
      </c>
      <c r="B81" s="650"/>
      <c r="C81" s="298" t="s">
        <v>154</v>
      </c>
      <c r="D81" s="20"/>
      <c r="E81" s="29"/>
      <c r="F81" s="86"/>
      <c r="G81" s="56"/>
      <c r="H81" s="56"/>
      <c r="I81" s="94"/>
      <c r="J81" s="94"/>
      <c r="K81" s="94"/>
      <c r="L81" s="94"/>
      <c r="M81" s="56"/>
      <c r="N81" s="56"/>
      <c r="O81" s="56"/>
      <c r="P81" s="482"/>
      <c r="Q81" s="249"/>
      <c r="R81" s="56"/>
    </row>
    <row r="82" spans="1:29" s="17" customFormat="1" ht="30" customHeight="1">
      <c r="A82" s="24" t="s">
        <v>124</v>
      </c>
      <c r="B82" s="24" t="s">
        <v>125</v>
      </c>
      <c r="C82" s="4" t="s">
        <v>138</v>
      </c>
      <c r="D82" s="24" t="s">
        <v>44</v>
      </c>
      <c r="E82" s="24" t="s">
        <v>45</v>
      </c>
      <c r="F82" s="23" t="s">
        <v>62</v>
      </c>
      <c r="G82" s="24" t="s">
        <v>156</v>
      </c>
      <c r="H82" s="24" t="s">
        <v>157</v>
      </c>
      <c r="I82" s="24" t="s">
        <v>69</v>
      </c>
      <c r="J82" s="24" t="s">
        <v>63</v>
      </c>
      <c r="K82" s="24" t="s">
        <v>216</v>
      </c>
      <c r="L82" s="24" t="s">
        <v>18</v>
      </c>
      <c r="M82" s="24" t="s">
        <v>61</v>
      </c>
      <c r="N82" s="24" t="s">
        <v>10</v>
      </c>
      <c r="O82" s="146" t="s">
        <v>122</v>
      </c>
      <c r="P82" s="303" t="s">
        <v>123</v>
      </c>
      <c r="Q82" s="140" t="s">
        <v>11</v>
      </c>
      <c r="R82" s="140" t="s">
        <v>27</v>
      </c>
      <c r="V82" s="43"/>
      <c r="AC82" s="26"/>
    </row>
    <row r="83" spans="1:26" ht="15" customHeight="1">
      <c r="A83" s="75">
        <v>2013</v>
      </c>
      <c r="B83" s="75" t="s">
        <v>135</v>
      </c>
      <c r="C83" s="590"/>
      <c r="D83" s="590"/>
      <c r="E83" s="590"/>
      <c r="F83" s="75">
        <v>1</v>
      </c>
      <c r="G83" s="75"/>
      <c r="H83" s="75">
        <v>1</v>
      </c>
      <c r="I83" s="67">
        <v>1</v>
      </c>
      <c r="J83" s="67"/>
      <c r="K83" s="67"/>
      <c r="L83" s="67"/>
      <c r="M83" s="75">
        <v>1919</v>
      </c>
      <c r="N83" s="207" t="s">
        <v>40</v>
      </c>
      <c r="O83" s="114"/>
      <c r="P83" s="154">
        <v>365</v>
      </c>
      <c r="Q83" s="89">
        <f>2416925.68/25418*P83</f>
        <v>34706.81694861909</v>
      </c>
      <c r="R83" s="33"/>
      <c r="S83" s="43">
        <v>31</v>
      </c>
      <c r="T83" s="43">
        <v>30</v>
      </c>
      <c r="U83" s="43">
        <v>31</v>
      </c>
      <c r="V83" s="43">
        <v>30</v>
      </c>
      <c r="W83" s="43">
        <v>31</v>
      </c>
      <c r="X83" s="43">
        <v>31</v>
      </c>
      <c r="Y83" s="476">
        <f>SUM(S83:X83)</f>
        <v>184</v>
      </c>
      <c r="Z83" s="43">
        <v>30</v>
      </c>
    </row>
    <row r="84" spans="1:26" ht="15" customHeight="1">
      <c r="A84" s="75">
        <v>2013</v>
      </c>
      <c r="B84" s="75" t="s">
        <v>135</v>
      </c>
      <c r="C84" s="590"/>
      <c r="D84" s="590"/>
      <c r="E84" s="590"/>
      <c r="F84" s="75">
        <v>1</v>
      </c>
      <c r="G84" s="75"/>
      <c r="H84" s="75">
        <v>1</v>
      </c>
      <c r="I84" s="67">
        <v>1</v>
      </c>
      <c r="J84" s="67"/>
      <c r="K84" s="67"/>
      <c r="L84" s="67"/>
      <c r="M84" s="75">
        <v>1927</v>
      </c>
      <c r="N84" s="207" t="s">
        <v>40</v>
      </c>
      <c r="O84" s="114"/>
      <c r="P84" s="154">
        <v>365</v>
      </c>
      <c r="Q84" s="89">
        <f>2416925.68/25418*P84</f>
        <v>34706.81694861909</v>
      </c>
      <c r="R84" s="33"/>
      <c r="S84" s="43">
        <v>31</v>
      </c>
      <c r="T84" s="43">
        <v>30</v>
      </c>
      <c r="U84" s="43">
        <v>31</v>
      </c>
      <c r="V84" s="43">
        <v>30</v>
      </c>
      <c r="W84" s="43">
        <v>31</v>
      </c>
      <c r="X84" s="43">
        <v>31</v>
      </c>
      <c r="Y84" s="476">
        <f>SUM(S84:X84)</f>
        <v>184</v>
      </c>
      <c r="Z84" s="43">
        <v>30</v>
      </c>
    </row>
    <row r="85" spans="1:26" ht="15" customHeight="1">
      <c r="A85" s="75">
        <v>2013</v>
      </c>
      <c r="B85" s="75" t="s">
        <v>135</v>
      </c>
      <c r="C85" s="590"/>
      <c r="D85" s="590"/>
      <c r="E85" s="590"/>
      <c r="F85" s="75">
        <v>1</v>
      </c>
      <c r="G85" s="75"/>
      <c r="H85" s="75">
        <v>1</v>
      </c>
      <c r="I85" s="67">
        <v>1</v>
      </c>
      <c r="J85" s="67"/>
      <c r="K85" s="67"/>
      <c r="L85" s="67"/>
      <c r="M85" s="75">
        <v>1921</v>
      </c>
      <c r="N85" s="207" t="s">
        <v>40</v>
      </c>
      <c r="O85" s="114"/>
      <c r="P85" s="154">
        <v>365</v>
      </c>
      <c r="Q85" s="89">
        <f>2416925.68/25418*P85</f>
        <v>34706.81694861909</v>
      </c>
      <c r="R85" s="33"/>
      <c r="S85" s="43">
        <v>31</v>
      </c>
      <c r="T85" s="43">
        <v>30</v>
      </c>
      <c r="U85" s="43">
        <v>31</v>
      </c>
      <c r="V85" s="43">
        <v>30</v>
      </c>
      <c r="W85" s="43">
        <v>31</v>
      </c>
      <c r="X85" s="43">
        <v>31</v>
      </c>
      <c r="Y85" s="476">
        <f>SUM(S85:X85)</f>
        <v>184</v>
      </c>
      <c r="Z85" s="43">
        <v>30</v>
      </c>
    </row>
    <row r="86" spans="1:26" ht="15" customHeight="1">
      <c r="A86" s="75">
        <v>2013</v>
      </c>
      <c r="B86" s="75" t="s">
        <v>135</v>
      </c>
      <c r="C86" s="590"/>
      <c r="D86" s="590"/>
      <c r="E86" s="590"/>
      <c r="F86" s="75">
        <v>1</v>
      </c>
      <c r="G86" s="75"/>
      <c r="H86" s="75">
        <v>1</v>
      </c>
      <c r="I86" s="67">
        <v>1</v>
      </c>
      <c r="J86" s="67"/>
      <c r="K86" s="67"/>
      <c r="L86" s="67"/>
      <c r="M86" s="75">
        <v>1927</v>
      </c>
      <c r="N86" s="207" t="s">
        <v>40</v>
      </c>
      <c r="O86" s="114"/>
      <c r="P86" s="154">
        <v>365</v>
      </c>
      <c r="Q86" s="89">
        <f>2416925.68/25418*P86</f>
        <v>34706.81694861909</v>
      </c>
      <c r="R86" s="33"/>
      <c r="S86" s="43">
        <v>31</v>
      </c>
      <c r="T86" s="43">
        <v>30</v>
      </c>
      <c r="U86" s="43">
        <v>31</v>
      </c>
      <c r="V86" s="43">
        <v>30</v>
      </c>
      <c r="W86" s="43">
        <v>31</v>
      </c>
      <c r="X86" s="43">
        <v>31</v>
      </c>
      <c r="Y86" s="476">
        <f>SUM(S86:X86)</f>
        <v>184</v>
      </c>
      <c r="Z86" s="43">
        <v>30</v>
      </c>
    </row>
    <row r="87" spans="1:28" ht="15" customHeight="1">
      <c r="A87" s="75">
        <v>2013</v>
      </c>
      <c r="B87" s="75" t="s">
        <v>135</v>
      </c>
      <c r="C87" s="590"/>
      <c r="D87" s="590"/>
      <c r="E87" s="590"/>
      <c r="F87" s="75">
        <v>1</v>
      </c>
      <c r="G87" s="75"/>
      <c r="H87" s="75">
        <v>1</v>
      </c>
      <c r="I87" s="67">
        <v>1</v>
      </c>
      <c r="J87" s="67"/>
      <c r="K87" s="67"/>
      <c r="L87" s="67"/>
      <c r="M87" s="75">
        <v>1934</v>
      </c>
      <c r="N87" s="207" t="s">
        <v>40</v>
      </c>
      <c r="O87" s="114"/>
      <c r="P87" s="154">
        <v>85</v>
      </c>
      <c r="Q87" s="89">
        <f>2416925.68/25418*P87</f>
        <v>8082.409426390747</v>
      </c>
      <c r="R87" s="33"/>
      <c r="S87" s="43">
        <v>17</v>
      </c>
      <c r="T87" s="43">
        <v>30</v>
      </c>
      <c r="U87" s="43">
        <v>31</v>
      </c>
      <c r="V87" s="43">
        <v>7</v>
      </c>
      <c r="W87" s="475"/>
      <c r="X87" s="475"/>
      <c r="Y87" s="476">
        <f>SUM(S87:X87)</f>
        <v>85</v>
      </c>
      <c r="Z87" s="475"/>
      <c r="AA87" s="475"/>
      <c r="AB87" s="475"/>
    </row>
    <row r="88" spans="1:18" ht="15" customHeight="1">
      <c r="A88" s="608" t="s">
        <v>163</v>
      </c>
      <c r="B88" s="608"/>
      <c r="C88" s="40" t="s">
        <v>154</v>
      </c>
      <c r="D88" s="40"/>
      <c r="E88" s="40"/>
      <c r="F88" s="40">
        <f>SUM(F83:F87)</f>
        <v>5</v>
      </c>
      <c r="G88" s="40">
        <f>SUM(G83:G87)</f>
        <v>0</v>
      </c>
      <c r="H88" s="40">
        <f>SUM(H83:H87)</f>
        <v>5</v>
      </c>
      <c r="I88" s="40">
        <f>SUM(I83:I87)</f>
        <v>5</v>
      </c>
      <c r="J88" s="40">
        <f>SUM(J83:J87)</f>
        <v>0</v>
      </c>
      <c r="K88" s="91"/>
      <c r="L88" s="91"/>
      <c r="M88" s="37"/>
      <c r="N88" s="37"/>
      <c r="O88" s="37"/>
      <c r="P88" s="148">
        <f>SUM(P83:P87)</f>
        <v>1545</v>
      </c>
      <c r="Q88" s="255">
        <f>SUM(Q83:Q87)</f>
        <v>146909.6772208671</v>
      </c>
      <c r="R88" s="37"/>
    </row>
    <row r="89" spans="1:18" ht="15" customHeight="1">
      <c r="A89" s="650" t="s">
        <v>150</v>
      </c>
      <c r="B89" s="650"/>
      <c r="C89" s="23" t="s">
        <v>154</v>
      </c>
      <c r="D89" s="20"/>
      <c r="E89" s="29"/>
      <c r="F89" s="95"/>
      <c r="G89" s="29"/>
      <c r="H89" s="29"/>
      <c r="I89" s="96"/>
      <c r="J89" s="96"/>
      <c r="K89" s="96"/>
      <c r="L89" s="96"/>
      <c r="M89" s="29"/>
      <c r="N89" s="29"/>
      <c r="O89" s="29"/>
      <c r="P89" s="192"/>
      <c r="Q89" s="251"/>
      <c r="R89" s="29"/>
    </row>
    <row r="90" spans="1:29" s="17" customFormat="1" ht="30" customHeight="1">
      <c r="A90" s="24" t="s">
        <v>124</v>
      </c>
      <c r="B90" s="24" t="s">
        <v>125</v>
      </c>
      <c r="C90" s="24" t="s">
        <v>138</v>
      </c>
      <c r="D90" s="24" t="s">
        <v>44</v>
      </c>
      <c r="E90" s="24" t="s">
        <v>45</v>
      </c>
      <c r="F90" s="23" t="s">
        <v>62</v>
      </c>
      <c r="G90" s="24" t="s">
        <v>156</v>
      </c>
      <c r="H90" s="24" t="s">
        <v>157</v>
      </c>
      <c r="I90" s="24" t="s">
        <v>69</v>
      </c>
      <c r="J90" s="24" t="s">
        <v>63</v>
      </c>
      <c r="K90" s="24" t="s">
        <v>216</v>
      </c>
      <c r="L90" s="24" t="s">
        <v>18</v>
      </c>
      <c r="M90" s="24" t="s">
        <v>61</v>
      </c>
      <c r="N90" s="24" t="s">
        <v>10</v>
      </c>
      <c r="O90" s="146" t="s">
        <v>122</v>
      </c>
      <c r="P90" s="146" t="s">
        <v>123</v>
      </c>
      <c r="Q90" s="140" t="s">
        <v>11</v>
      </c>
      <c r="R90" s="140" t="s">
        <v>27</v>
      </c>
      <c r="V90" s="43"/>
      <c r="AC90" s="26"/>
    </row>
    <row r="91" spans="1:26" ht="15" customHeight="1">
      <c r="A91" s="75">
        <v>2013</v>
      </c>
      <c r="B91" s="75" t="s">
        <v>132</v>
      </c>
      <c r="C91" s="590"/>
      <c r="D91" s="590"/>
      <c r="E91" s="590"/>
      <c r="F91" s="75">
        <v>1</v>
      </c>
      <c r="G91" s="75"/>
      <c r="H91" s="75">
        <v>1</v>
      </c>
      <c r="I91" s="67">
        <v>1</v>
      </c>
      <c r="J91" s="67"/>
      <c r="K91" s="67"/>
      <c r="L91" s="67"/>
      <c r="M91" s="75">
        <v>1926</v>
      </c>
      <c r="N91" s="207" t="s">
        <v>40</v>
      </c>
      <c r="O91" s="114"/>
      <c r="P91" s="346">
        <v>365</v>
      </c>
      <c r="Q91" s="89">
        <f>2416925.68/25418*P91</f>
        <v>34706.81694861909</v>
      </c>
      <c r="R91" s="33"/>
      <c r="S91" s="43">
        <v>31</v>
      </c>
      <c r="T91" s="43">
        <v>30</v>
      </c>
      <c r="U91" s="43">
        <v>31</v>
      </c>
      <c r="V91" s="43">
        <v>30</v>
      </c>
      <c r="W91" s="43">
        <v>31</v>
      </c>
      <c r="X91" s="43">
        <v>31</v>
      </c>
      <c r="Y91" s="476">
        <f>SUM(S91:X91)</f>
        <v>184</v>
      </c>
      <c r="Z91" s="43">
        <v>30</v>
      </c>
    </row>
    <row r="92" spans="1:18" ht="15" customHeight="1">
      <c r="A92" s="657" t="s">
        <v>81</v>
      </c>
      <c r="B92" s="658"/>
      <c r="C92" s="299" t="s">
        <v>154</v>
      </c>
      <c r="D92" s="40"/>
      <c r="E92" s="40"/>
      <c r="F92" s="40">
        <v>1</v>
      </c>
      <c r="G92" s="40">
        <v>0</v>
      </c>
      <c r="H92" s="40">
        <f>SUM(H91)</f>
        <v>1</v>
      </c>
      <c r="I92" s="72">
        <f>SUM(I91)</f>
        <v>1</v>
      </c>
      <c r="J92" s="72">
        <v>0</v>
      </c>
      <c r="K92" s="72"/>
      <c r="L92" s="72"/>
      <c r="M92" s="40"/>
      <c r="N92" s="40"/>
      <c r="O92" s="40"/>
      <c r="P92" s="305">
        <f>SUM(P91)</f>
        <v>365</v>
      </c>
      <c r="Q92" s="252">
        <f>SUM(Q91)</f>
        <v>34706.81694861909</v>
      </c>
      <c r="R92" s="40"/>
    </row>
    <row r="93" spans="1:18" ht="15" customHeight="1">
      <c r="A93" s="650" t="s">
        <v>151</v>
      </c>
      <c r="B93" s="650"/>
      <c r="C93" s="298" t="s">
        <v>154</v>
      </c>
      <c r="D93" s="20"/>
      <c r="E93" s="29"/>
      <c r="F93" s="86"/>
      <c r="G93" s="56"/>
      <c r="H93" s="56"/>
      <c r="I93" s="94"/>
      <c r="J93" s="94"/>
      <c r="K93" s="94"/>
      <c r="L93" s="94"/>
      <c r="M93" s="56"/>
      <c r="N93" s="56"/>
      <c r="O93" s="56"/>
      <c r="P93" s="482"/>
      <c r="Q93" s="249"/>
      <c r="R93" s="56"/>
    </row>
    <row r="94" spans="1:29" s="17" customFormat="1" ht="30" customHeight="1">
      <c r="A94" s="24" t="s">
        <v>124</v>
      </c>
      <c r="B94" s="24" t="s">
        <v>125</v>
      </c>
      <c r="C94" s="4" t="s">
        <v>138</v>
      </c>
      <c r="D94" s="24" t="s">
        <v>44</v>
      </c>
      <c r="E94" s="24" t="s">
        <v>45</v>
      </c>
      <c r="F94" s="23" t="s">
        <v>62</v>
      </c>
      <c r="G94" s="24" t="s">
        <v>156</v>
      </c>
      <c r="H94" s="24" t="s">
        <v>157</v>
      </c>
      <c r="I94" s="24" t="s">
        <v>69</v>
      </c>
      <c r="J94" s="24" t="s">
        <v>63</v>
      </c>
      <c r="K94" s="24" t="s">
        <v>216</v>
      </c>
      <c r="L94" s="24" t="s">
        <v>18</v>
      </c>
      <c r="M94" s="24" t="s">
        <v>61</v>
      </c>
      <c r="N94" s="24" t="s">
        <v>10</v>
      </c>
      <c r="O94" s="146" t="s">
        <v>122</v>
      </c>
      <c r="P94" s="303" t="s">
        <v>123</v>
      </c>
      <c r="Q94" s="140" t="s">
        <v>11</v>
      </c>
      <c r="R94" s="140" t="s">
        <v>27</v>
      </c>
      <c r="V94" s="43"/>
      <c r="AC94" s="26"/>
    </row>
    <row r="95" spans="1:26" ht="15" customHeight="1">
      <c r="A95" s="75">
        <v>2013</v>
      </c>
      <c r="B95" s="75" t="s">
        <v>152</v>
      </c>
      <c r="C95" s="590"/>
      <c r="D95" s="590"/>
      <c r="E95" s="590"/>
      <c r="F95" s="75">
        <v>1</v>
      </c>
      <c r="G95" s="75"/>
      <c r="H95" s="75">
        <v>1</v>
      </c>
      <c r="I95" s="67">
        <v>1</v>
      </c>
      <c r="J95" s="130"/>
      <c r="K95" s="67"/>
      <c r="L95" s="67"/>
      <c r="M95" s="75">
        <v>1929</v>
      </c>
      <c r="N95" s="207" t="s">
        <v>40</v>
      </c>
      <c r="O95" s="114"/>
      <c r="P95" s="154">
        <v>365</v>
      </c>
      <c r="Q95" s="89">
        <f aca="true" t="shared" si="8" ref="Q95:Q127">2416925.68/25418*P95</f>
        <v>34706.81694861909</v>
      </c>
      <c r="R95" s="33"/>
      <c r="S95" s="43">
        <v>31</v>
      </c>
      <c r="T95" s="43">
        <v>30</v>
      </c>
      <c r="U95" s="43">
        <v>31</v>
      </c>
      <c r="V95" s="43">
        <v>30</v>
      </c>
      <c r="W95" s="43">
        <v>31</v>
      </c>
      <c r="X95" s="43">
        <v>31</v>
      </c>
      <c r="Y95" s="476">
        <f aca="true" t="shared" si="9" ref="Y95:Y113">SUM(S95:X95)</f>
        <v>184</v>
      </c>
      <c r="Z95" s="43">
        <v>30</v>
      </c>
    </row>
    <row r="96" spans="1:26" ht="15" customHeight="1">
      <c r="A96" s="75">
        <v>2013</v>
      </c>
      <c r="B96" s="75" t="s">
        <v>152</v>
      </c>
      <c r="C96" s="590"/>
      <c r="D96" s="590"/>
      <c r="E96" s="590"/>
      <c r="F96" s="75">
        <v>1</v>
      </c>
      <c r="G96" s="75"/>
      <c r="H96" s="75">
        <v>1</v>
      </c>
      <c r="I96" s="67">
        <v>1</v>
      </c>
      <c r="J96" s="130"/>
      <c r="K96" s="67"/>
      <c r="L96" s="67"/>
      <c r="M96" s="75">
        <v>1930</v>
      </c>
      <c r="N96" s="207" t="s">
        <v>40</v>
      </c>
      <c r="O96" s="114"/>
      <c r="P96" s="154">
        <v>365</v>
      </c>
      <c r="Q96" s="89">
        <f t="shared" si="8"/>
        <v>34706.81694861909</v>
      </c>
      <c r="R96" s="33"/>
      <c r="S96" s="43">
        <v>31</v>
      </c>
      <c r="T96" s="43">
        <v>30</v>
      </c>
      <c r="U96" s="43">
        <v>31</v>
      </c>
      <c r="V96" s="43">
        <v>30</v>
      </c>
      <c r="W96" s="43">
        <v>31</v>
      </c>
      <c r="X96" s="43">
        <v>31</v>
      </c>
      <c r="Y96" s="476">
        <f t="shared" si="9"/>
        <v>184</v>
      </c>
      <c r="Z96" s="43">
        <v>30</v>
      </c>
    </row>
    <row r="97" spans="1:26" ht="15" customHeight="1">
      <c r="A97" s="75">
        <v>2013</v>
      </c>
      <c r="B97" s="75" t="s">
        <v>152</v>
      </c>
      <c r="C97" s="590"/>
      <c r="D97" s="590"/>
      <c r="E97" s="590"/>
      <c r="F97" s="75">
        <v>1</v>
      </c>
      <c r="G97" s="75"/>
      <c r="H97" s="75">
        <v>1</v>
      </c>
      <c r="I97" s="67">
        <v>1</v>
      </c>
      <c r="J97" s="67"/>
      <c r="K97" s="67"/>
      <c r="L97" s="67"/>
      <c r="M97" s="75">
        <v>1920</v>
      </c>
      <c r="N97" s="207" t="s">
        <v>40</v>
      </c>
      <c r="O97" s="114"/>
      <c r="P97" s="154">
        <v>365</v>
      </c>
      <c r="Q97" s="89">
        <f t="shared" si="8"/>
        <v>34706.81694861909</v>
      </c>
      <c r="R97" s="33"/>
      <c r="S97" s="43">
        <v>31</v>
      </c>
      <c r="T97" s="43">
        <v>30</v>
      </c>
      <c r="U97" s="43">
        <v>31</v>
      </c>
      <c r="V97" s="43">
        <v>30</v>
      </c>
      <c r="W97" s="43">
        <v>31</v>
      </c>
      <c r="X97" s="43">
        <v>31</v>
      </c>
      <c r="Y97" s="476">
        <f t="shared" si="9"/>
        <v>184</v>
      </c>
      <c r="Z97" s="43">
        <v>30</v>
      </c>
    </row>
    <row r="98" spans="1:26" ht="15" customHeight="1">
      <c r="A98" s="75">
        <v>2013</v>
      </c>
      <c r="B98" s="75" t="s">
        <v>152</v>
      </c>
      <c r="C98" s="590"/>
      <c r="D98" s="590"/>
      <c r="E98" s="590"/>
      <c r="F98" s="75">
        <v>1</v>
      </c>
      <c r="G98" s="75">
        <v>1</v>
      </c>
      <c r="H98" s="75"/>
      <c r="I98" s="67">
        <v>1</v>
      </c>
      <c r="J98" s="67"/>
      <c r="K98" s="67"/>
      <c r="L98" s="67"/>
      <c r="M98" s="75">
        <v>1937</v>
      </c>
      <c r="N98" s="207" t="s">
        <v>40</v>
      </c>
      <c r="O98" s="114"/>
      <c r="P98" s="154">
        <v>365</v>
      </c>
      <c r="Q98" s="89">
        <f t="shared" si="8"/>
        <v>34706.81694861909</v>
      </c>
      <c r="R98" s="33"/>
      <c r="S98" s="43">
        <v>31</v>
      </c>
      <c r="T98" s="43">
        <v>30</v>
      </c>
      <c r="U98" s="43">
        <v>31</v>
      </c>
      <c r="V98" s="43">
        <v>30</v>
      </c>
      <c r="W98" s="43">
        <v>31</v>
      </c>
      <c r="X98" s="43">
        <v>31</v>
      </c>
      <c r="Y98" s="476">
        <f t="shared" si="9"/>
        <v>184</v>
      </c>
      <c r="Z98" s="43">
        <v>30</v>
      </c>
    </row>
    <row r="99" spans="1:26" ht="15" customHeight="1">
      <c r="A99" s="75">
        <v>2013</v>
      </c>
      <c r="B99" s="75" t="s">
        <v>152</v>
      </c>
      <c r="C99" s="590"/>
      <c r="D99" s="590"/>
      <c r="E99" s="590"/>
      <c r="F99" s="75">
        <v>1</v>
      </c>
      <c r="G99" s="75"/>
      <c r="H99" s="75">
        <v>1</v>
      </c>
      <c r="I99" s="67">
        <v>1</v>
      </c>
      <c r="J99" s="67"/>
      <c r="K99" s="67"/>
      <c r="L99" s="67"/>
      <c r="M99" s="75">
        <v>1931</v>
      </c>
      <c r="N99" s="207" t="s">
        <v>40</v>
      </c>
      <c r="O99" s="114"/>
      <c r="P99" s="154">
        <v>365</v>
      </c>
      <c r="Q99" s="89">
        <f t="shared" si="8"/>
        <v>34706.81694861909</v>
      </c>
      <c r="R99" s="33"/>
      <c r="S99" s="43">
        <v>31</v>
      </c>
      <c r="T99" s="43">
        <v>30</v>
      </c>
      <c r="U99" s="43">
        <v>31</v>
      </c>
      <c r="V99" s="43">
        <v>30</v>
      </c>
      <c r="W99" s="43">
        <v>31</v>
      </c>
      <c r="X99" s="43">
        <v>31</v>
      </c>
      <c r="Y99" s="476">
        <f t="shared" si="9"/>
        <v>184</v>
      </c>
      <c r="Z99" s="43">
        <v>30</v>
      </c>
    </row>
    <row r="100" spans="1:28" ht="15" customHeight="1">
      <c r="A100" s="75">
        <v>2013</v>
      </c>
      <c r="B100" s="75" t="s">
        <v>152</v>
      </c>
      <c r="C100" s="590"/>
      <c r="D100" s="590"/>
      <c r="E100" s="590"/>
      <c r="F100" s="75">
        <v>1</v>
      </c>
      <c r="G100" s="75">
        <v>1</v>
      </c>
      <c r="H100" s="75"/>
      <c r="I100" s="67">
        <v>1</v>
      </c>
      <c r="J100" s="67"/>
      <c r="K100" s="67"/>
      <c r="L100" s="67"/>
      <c r="M100" s="75">
        <v>1938</v>
      </c>
      <c r="N100" s="207" t="s">
        <v>40</v>
      </c>
      <c r="O100" s="114"/>
      <c r="P100" s="154">
        <v>1</v>
      </c>
      <c r="Q100" s="89">
        <f t="shared" si="8"/>
        <v>95.08716972224408</v>
      </c>
      <c r="R100" s="33"/>
      <c r="S100" s="43">
        <v>1</v>
      </c>
      <c r="T100" s="475"/>
      <c r="U100" s="475"/>
      <c r="V100" s="475"/>
      <c r="W100" s="475"/>
      <c r="X100" s="475"/>
      <c r="Y100" s="476">
        <f t="shared" si="9"/>
        <v>1</v>
      </c>
      <c r="Z100" s="475"/>
      <c r="AA100" s="475"/>
      <c r="AB100" s="475"/>
    </row>
    <row r="101" spans="1:26" ht="15" customHeight="1">
      <c r="A101" s="75">
        <v>2013</v>
      </c>
      <c r="B101" s="75" t="s">
        <v>152</v>
      </c>
      <c r="C101" s="590"/>
      <c r="D101" s="590"/>
      <c r="E101" s="590"/>
      <c r="F101" s="75">
        <v>1</v>
      </c>
      <c r="G101" s="75"/>
      <c r="H101" s="75">
        <v>1</v>
      </c>
      <c r="I101" s="67">
        <v>1</v>
      </c>
      <c r="J101" s="67"/>
      <c r="K101" s="67"/>
      <c r="L101" s="67"/>
      <c r="M101" s="75">
        <v>1939</v>
      </c>
      <c r="N101" s="207" t="s">
        <v>40</v>
      </c>
      <c r="O101" s="114"/>
      <c r="P101" s="154">
        <v>365</v>
      </c>
      <c r="Q101" s="89">
        <f t="shared" si="8"/>
        <v>34706.81694861909</v>
      </c>
      <c r="R101" s="33"/>
      <c r="S101" s="43">
        <v>31</v>
      </c>
      <c r="T101" s="43">
        <v>30</v>
      </c>
      <c r="U101" s="43">
        <v>31</v>
      </c>
      <c r="V101" s="43">
        <v>30</v>
      </c>
      <c r="W101" s="43">
        <v>31</v>
      </c>
      <c r="X101" s="43">
        <v>31</v>
      </c>
      <c r="Y101" s="476">
        <f t="shared" si="9"/>
        <v>184</v>
      </c>
      <c r="Z101" s="43">
        <v>30</v>
      </c>
    </row>
    <row r="102" spans="1:28" ht="15" customHeight="1">
      <c r="A102" s="75">
        <v>2013</v>
      </c>
      <c r="B102" s="75" t="s">
        <v>152</v>
      </c>
      <c r="C102" s="590"/>
      <c r="D102" s="590"/>
      <c r="E102" s="590"/>
      <c r="F102" s="75">
        <v>1</v>
      </c>
      <c r="G102" s="75"/>
      <c r="H102" s="75">
        <v>1</v>
      </c>
      <c r="I102" s="67">
        <v>1</v>
      </c>
      <c r="J102" s="67"/>
      <c r="K102" s="67"/>
      <c r="L102" s="67"/>
      <c r="M102" s="75">
        <v>1921</v>
      </c>
      <c r="N102" s="207" t="s">
        <v>40</v>
      </c>
      <c r="O102" s="114"/>
      <c r="P102" s="154">
        <v>167</v>
      </c>
      <c r="Q102" s="89">
        <f t="shared" si="8"/>
        <v>15879.557343614762</v>
      </c>
      <c r="R102" s="33"/>
      <c r="Z102" s="66">
        <v>16</v>
      </c>
      <c r="AA102" s="66"/>
      <c r="AB102" s="66"/>
    </row>
    <row r="103" spans="1:26" ht="15" customHeight="1">
      <c r="A103" s="75">
        <v>2013</v>
      </c>
      <c r="B103" s="75" t="s">
        <v>152</v>
      </c>
      <c r="C103" s="590"/>
      <c r="D103" s="590"/>
      <c r="E103" s="590"/>
      <c r="F103" s="75">
        <v>1</v>
      </c>
      <c r="G103" s="75"/>
      <c r="H103" s="75">
        <v>1</v>
      </c>
      <c r="I103" s="67">
        <v>1</v>
      </c>
      <c r="J103" s="67"/>
      <c r="K103" s="67"/>
      <c r="L103" s="67"/>
      <c r="M103" s="75">
        <v>1925</v>
      </c>
      <c r="N103" s="207" t="s">
        <v>40</v>
      </c>
      <c r="O103" s="114"/>
      <c r="P103" s="154">
        <v>365</v>
      </c>
      <c r="Q103" s="89">
        <f t="shared" si="8"/>
        <v>34706.81694861909</v>
      </c>
      <c r="R103" s="33"/>
      <c r="S103" s="43">
        <v>31</v>
      </c>
      <c r="T103" s="43">
        <v>30</v>
      </c>
      <c r="U103" s="43">
        <v>31</v>
      </c>
      <c r="V103" s="43">
        <v>30</v>
      </c>
      <c r="W103" s="43">
        <v>31</v>
      </c>
      <c r="X103" s="43">
        <v>31</v>
      </c>
      <c r="Y103" s="476">
        <f t="shared" si="9"/>
        <v>184</v>
      </c>
      <c r="Z103" s="43">
        <v>30</v>
      </c>
    </row>
    <row r="104" spans="1:26" ht="15" customHeight="1">
      <c r="A104" s="75">
        <v>2013</v>
      </c>
      <c r="B104" s="75" t="s">
        <v>152</v>
      </c>
      <c r="C104" s="590"/>
      <c r="D104" s="590"/>
      <c r="E104" s="590"/>
      <c r="F104" s="75">
        <v>1</v>
      </c>
      <c r="G104" s="75">
        <v>1</v>
      </c>
      <c r="H104" s="75"/>
      <c r="I104" s="67">
        <v>1</v>
      </c>
      <c r="J104" s="67"/>
      <c r="K104" s="67"/>
      <c r="L104" s="67"/>
      <c r="M104" s="75">
        <v>1923</v>
      </c>
      <c r="N104" s="207" t="s">
        <v>40</v>
      </c>
      <c r="O104" s="114"/>
      <c r="P104" s="154">
        <v>365</v>
      </c>
      <c r="Q104" s="89">
        <f t="shared" si="8"/>
        <v>34706.81694861909</v>
      </c>
      <c r="R104" s="33"/>
      <c r="S104" s="43">
        <v>31</v>
      </c>
      <c r="T104" s="43">
        <v>30</v>
      </c>
      <c r="U104" s="43">
        <v>31</v>
      </c>
      <c r="V104" s="43">
        <v>30</v>
      </c>
      <c r="W104" s="43">
        <v>31</v>
      </c>
      <c r="X104" s="43">
        <v>31</v>
      </c>
      <c r="Y104" s="476">
        <f t="shared" si="9"/>
        <v>184</v>
      </c>
      <c r="Z104" s="43">
        <v>30</v>
      </c>
    </row>
    <row r="105" spans="1:26" ht="15" customHeight="1">
      <c r="A105" s="75">
        <v>2013</v>
      </c>
      <c r="B105" s="75" t="s">
        <v>152</v>
      </c>
      <c r="C105" s="590"/>
      <c r="D105" s="590"/>
      <c r="E105" s="590"/>
      <c r="F105" s="75">
        <v>1</v>
      </c>
      <c r="G105" s="75"/>
      <c r="H105" s="75">
        <v>1</v>
      </c>
      <c r="I105" s="67">
        <v>1</v>
      </c>
      <c r="J105" s="67"/>
      <c r="K105" s="67"/>
      <c r="L105" s="67"/>
      <c r="M105" s="48">
        <v>1934</v>
      </c>
      <c r="N105" s="207" t="s">
        <v>40</v>
      </c>
      <c r="O105" s="114"/>
      <c r="P105" s="154">
        <v>46</v>
      </c>
      <c r="Q105" s="89">
        <f t="shared" si="8"/>
        <v>4374.009807223228</v>
      </c>
      <c r="R105" s="33"/>
      <c r="W105" s="43">
        <v>5</v>
      </c>
      <c r="X105" s="43">
        <v>31</v>
      </c>
      <c r="Y105" s="476">
        <f t="shared" si="9"/>
        <v>36</v>
      </c>
      <c r="Z105" s="43">
        <v>10</v>
      </c>
    </row>
    <row r="106" spans="1:28" ht="15" customHeight="1">
      <c r="A106" s="75">
        <v>2013</v>
      </c>
      <c r="B106" s="75" t="s">
        <v>152</v>
      </c>
      <c r="C106" s="590"/>
      <c r="D106" s="590"/>
      <c r="E106" s="590"/>
      <c r="F106" s="75">
        <v>1</v>
      </c>
      <c r="G106" s="75"/>
      <c r="H106" s="75">
        <v>1</v>
      </c>
      <c r="I106" s="67">
        <v>1</v>
      </c>
      <c r="J106" s="67"/>
      <c r="K106" s="67"/>
      <c r="L106" s="67"/>
      <c r="M106" s="48">
        <v>1927</v>
      </c>
      <c r="N106" s="207" t="s">
        <v>40</v>
      </c>
      <c r="O106" s="114"/>
      <c r="P106" s="154">
        <v>55</v>
      </c>
      <c r="Q106" s="89">
        <f t="shared" si="8"/>
        <v>5229.794334723425</v>
      </c>
      <c r="R106" s="33"/>
      <c r="S106" s="43">
        <v>31</v>
      </c>
      <c r="T106" s="43">
        <v>24</v>
      </c>
      <c r="U106" s="475"/>
      <c r="V106" s="475"/>
      <c r="W106" s="475"/>
      <c r="X106" s="475"/>
      <c r="Y106" s="476">
        <f t="shared" si="9"/>
        <v>55</v>
      </c>
      <c r="Z106" s="475"/>
      <c r="AA106" s="475"/>
      <c r="AB106" s="475"/>
    </row>
    <row r="107" spans="1:28" ht="15" customHeight="1">
      <c r="A107" s="75">
        <v>2013</v>
      </c>
      <c r="B107" s="75" t="s">
        <v>152</v>
      </c>
      <c r="C107" s="590"/>
      <c r="D107" s="590"/>
      <c r="E107" s="590"/>
      <c r="F107" s="75">
        <v>1</v>
      </c>
      <c r="G107" s="75"/>
      <c r="H107" s="75">
        <v>1</v>
      </c>
      <c r="I107" s="67">
        <v>1</v>
      </c>
      <c r="J107" s="67"/>
      <c r="K107" s="67"/>
      <c r="L107" s="67"/>
      <c r="M107" s="48">
        <v>1929</v>
      </c>
      <c r="N107" s="207" t="s">
        <v>40</v>
      </c>
      <c r="O107" s="114"/>
      <c r="P107" s="154">
        <v>146</v>
      </c>
      <c r="Q107" s="89">
        <f t="shared" si="8"/>
        <v>13882.726779447636</v>
      </c>
      <c r="R107" s="33"/>
      <c r="S107" s="43">
        <v>31</v>
      </c>
      <c r="T107" s="43">
        <v>30</v>
      </c>
      <c r="U107" s="43">
        <v>31</v>
      </c>
      <c r="V107" s="43">
        <v>30</v>
      </c>
      <c r="W107" s="43">
        <v>24</v>
      </c>
      <c r="X107" s="475"/>
      <c r="Y107" s="476">
        <f t="shared" si="9"/>
        <v>146</v>
      </c>
      <c r="Z107" s="475"/>
      <c r="AA107" s="475"/>
      <c r="AB107" s="475"/>
    </row>
    <row r="108" spans="1:26" ht="15" customHeight="1">
      <c r="A108" s="75">
        <v>2013</v>
      </c>
      <c r="B108" s="75" t="s">
        <v>152</v>
      </c>
      <c r="C108" s="590"/>
      <c r="D108" s="590"/>
      <c r="E108" s="590"/>
      <c r="F108" s="75">
        <v>1</v>
      </c>
      <c r="G108" s="75"/>
      <c r="H108" s="75">
        <v>1</v>
      </c>
      <c r="I108" s="67">
        <v>1</v>
      </c>
      <c r="J108" s="67"/>
      <c r="K108" s="67"/>
      <c r="L108" s="67"/>
      <c r="M108" s="75">
        <v>1922</v>
      </c>
      <c r="N108" s="207" t="s">
        <v>40</v>
      </c>
      <c r="O108" s="114"/>
      <c r="P108" s="154">
        <v>269</v>
      </c>
      <c r="Q108" s="89">
        <f t="shared" si="8"/>
        <v>25578.448655283657</v>
      </c>
      <c r="R108" s="33"/>
      <c r="V108" s="43">
        <v>26</v>
      </c>
      <c r="W108" s="43">
        <v>31</v>
      </c>
      <c r="X108" s="43">
        <v>31</v>
      </c>
      <c r="Y108" s="476">
        <f t="shared" si="9"/>
        <v>88</v>
      </c>
      <c r="Z108" s="43">
        <v>30</v>
      </c>
    </row>
    <row r="109" spans="1:26" ht="15" customHeight="1">
      <c r="A109" s="75">
        <v>2013</v>
      </c>
      <c r="B109" s="75" t="s">
        <v>152</v>
      </c>
      <c r="C109" s="590"/>
      <c r="D109" s="590"/>
      <c r="E109" s="590"/>
      <c r="F109" s="75">
        <v>1</v>
      </c>
      <c r="G109" s="75"/>
      <c r="H109" s="75">
        <v>1</v>
      </c>
      <c r="I109" s="67">
        <v>1</v>
      </c>
      <c r="J109" s="67"/>
      <c r="K109" s="67"/>
      <c r="L109" s="67"/>
      <c r="M109" s="75">
        <v>1932</v>
      </c>
      <c r="N109" s="207" t="s">
        <v>40</v>
      </c>
      <c r="O109" s="114"/>
      <c r="P109" s="154">
        <v>365</v>
      </c>
      <c r="Q109" s="89">
        <f t="shared" si="8"/>
        <v>34706.81694861909</v>
      </c>
      <c r="R109" s="33"/>
      <c r="S109" s="43">
        <v>31</v>
      </c>
      <c r="T109" s="43">
        <v>30</v>
      </c>
      <c r="U109" s="43">
        <v>31</v>
      </c>
      <c r="V109" s="43">
        <v>30</v>
      </c>
      <c r="W109" s="43">
        <v>31</v>
      </c>
      <c r="X109" s="43">
        <v>31</v>
      </c>
      <c r="Y109" s="476">
        <f t="shared" si="9"/>
        <v>184</v>
      </c>
      <c r="Z109" s="43">
        <v>30</v>
      </c>
    </row>
    <row r="110" spans="1:26" ht="15" customHeight="1">
      <c r="A110" s="75">
        <v>2013</v>
      </c>
      <c r="B110" s="75" t="s">
        <v>152</v>
      </c>
      <c r="C110" s="590"/>
      <c r="D110" s="590"/>
      <c r="E110" s="590"/>
      <c r="F110" s="75">
        <v>1</v>
      </c>
      <c r="G110" s="75"/>
      <c r="H110" s="75">
        <v>1</v>
      </c>
      <c r="I110" s="67">
        <v>1</v>
      </c>
      <c r="J110" s="67"/>
      <c r="K110" s="67"/>
      <c r="L110" s="67"/>
      <c r="M110" s="75">
        <v>1938</v>
      </c>
      <c r="N110" s="207" t="s">
        <v>40</v>
      </c>
      <c r="O110" s="114"/>
      <c r="P110" s="154">
        <v>365</v>
      </c>
      <c r="Q110" s="89">
        <f t="shared" si="8"/>
        <v>34706.81694861909</v>
      </c>
      <c r="R110" s="33"/>
      <c r="S110" s="43">
        <v>31</v>
      </c>
      <c r="T110" s="43">
        <v>30</v>
      </c>
      <c r="U110" s="43">
        <v>31</v>
      </c>
      <c r="V110" s="43">
        <v>30</v>
      </c>
      <c r="W110" s="43">
        <v>31</v>
      </c>
      <c r="X110" s="43">
        <v>31</v>
      </c>
      <c r="Y110" s="476">
        <f t="shared" si="9"/>
        <v>184</v>
      </c>
      <c r="Z110" s="43">
        <v>30</v>
      </c>
    </row>
    <row r="111" spans="1:26" ht="15" customHeight="1">
      <c r="A111" s="75">
        <v>2013</v>
      </c>
      <c r="B111" s="75" t="s">
        <v>152</v>
      </c>
      <c r="C111" s="590"/>
      <c r="D111" s="590"/>
      <c r="E111" s="590"/>
      <c r="F111" s="75">
        <v>1</v>
      </c>
      <c r="G111" s="75"/>
      <c r="H111" s="75">
        <v>1</v>
      </c>
      <c r="I111" s="67">
        <v>1</v>
      </c>
      <c r="J111" s="67"/>
      <c r="K111" s="67"/>
      <c r="L111" s="67"/>
      <c r="M111" s="75">
        <v>1929</v>
      </c>
      <c r="N111" s="207" t="s">
        <v>40</v>
      </c>
      <c r="O111" s="114"/>
      <c r="P111" s="154">
        <v>365</v>
      </c>
      <c r="Q111" s="89">
        <f t="shared" si="8"/>
        <v>34706.81694861909</v>
      </c>
      <c r="R111" s="33"/>
      <c r="S111" s="43">
        <v>31</v>
      </c>
      <c r="T111" s="43">
        <v>30</v>
      </c>
      <c r="U111" s="43">
        <v>31</v>
      </c>
      <c r="V111" s="43">
        <v>30</v>
      </c>
      <c r="W111" s="43">
        <v>31</v>
      </c>
      <c r="X111" s="43">
        <v>31</v>
      </c>
      <c r="Y111" s="476">
        <f t="shared" si="9"/>
        <v>184</v>
      </c>
      <c r="Z111" s="43">
        <v>30</v>
      </c>
    </row>
    <row r="112" spans="1:26" ht="15" customHeight="1">
      <c r="A112" s="75">
        <v>2013</v>
      </c>
      <c r="B112" s="75" t="s">
        <v>152</v>
      </c>
      <c r="C112" s="590"/>
      <c r="D112" s="590"/>
      <c r="E112" s="590"/>
      <c r="F112" s="75">
        <v>1</v>
      </c>
      <c r="G112" s="75"/>
      <c r="H112" s="75">
        <v>1</v>
      </c>
      <c r="I112" s="67">
        <v>1</v>
      </c>
      <c r="J112" s="67"/>
      <c r="K112" s="67"/>
      <c r="L112" s="67"/>
      <c r="M112" s="75">
        <v>1932</v>
      </c>
      <c r="N112" s="207" t="s">
        <v>40</v>
      </c>
      <c r="O112" s="114"/>
      <c r="P112" s="154">
        <v>263</v>
      </c>
      <c r="Q112" s="89">
        <f t="shared" si="8"/>
        <v>25007.925636950193</v>
      </c>
      <c r="R112" s="33"/>
      <c r="V112" s="43">
        <v>20</v>
      </c>
      <c r="W112" s="43">
        <v>31</v>
      </c>
      <c r="X112" s="43">
        <v>31</v>
      </c>
      <c r="Y112" s="476">
        <f t="shared" si="9"/>
        <v>82</v>
      </c>
      <c r="Z112" s="66">
        <v>30</v>
      </c>
    </row>
    <row r="113" spans="1:26" ht="15" customHeight="1">
      <c r="A113" s="75">
        <v>2013</v>
      </c>
      <c r="B113" s="75" t="s">
        <v>152</v>
      </c>
      <c r="C113" s="590"/>
      <c r="D113" s="590"/>
      <c r="E113" s="590"/>
      <c r="F113" s="75">
        <v>1</v>
      </c>
      <c r="G113" s="75"/>
      <c r="H113" s="75">
        <v>1</v>
      </c>
      <c r="I113" s="67">
        <v>1</v>
      </c>
      <c r="J113" s="67"/>
      <c r="K113" s="67"/>
      <c r="L113" s="67"/>
      <c r="M113" s="75">
        <v>1923</v>
      </c>
      <c r="N113" s="207" t="s">
        <v>40</v>
      </c>
      <c r="O113" s="114"/>
      <c r="P113" s="154">
        <v>365</v>
      </c>
      <c r="Q113" s="89">
        <f t="shared" si="8"/>
        <v>34706.81694861909</v>
      </c>
      <c r="R113" s="33"/>
      <c r="S113" s="43">
        <v>31</v>
      </c>
      <c r="T113" s="43">
        <v>30</v>
      </c>
      <c r="U113" s="43">
        <v>31</v>
      </c>
      <c r="V113" s="43">
        <v>30</v>
      </c>
      <c r="W113" s="43">
        <v>31</v>
      </c>
      <c r="X113" s="43">
        <v>31</v>
      </c>
      <c r="Y113" s="476">
        <f t="shared" si="9"/>
        <v>184</v>
      </c>
      <c r="Z113" s="43">
        <v>30</v>
      </c>
    </row>
    <row r="114" spans="1:44" s="66" customFormat="1" ht="15" customHeight="1">
      <c r="A114" s="48">
        <v>2013</v>
      </c>
      <c r="B114" s="48" t="s">
        <v>152</v>
      </c>
      <c r="C114" s="590"/>
      <c r="D114" s="590"/>
      <c r="E114" s="590"/>
      <c r="F114" s="48">
        <v>1</v>
      </c>
      <c r="G114" s="48"/>
      <c r="H114" s="48">
        <v>1</v>
      </c>
      <c r="I114" s="76">
        <v>1</v>
      </c>
      <c r="J114" s="76"/>
      <c r="K114" s="76"/>
      <c r="L114" s="76"/>
      <c r="M114" s="48">
        <v>1914</v>
      </c>
      <c r="N114" s="102" t="s">
        <v>40</v>
      </c>
      <c r="O114" s="99"/>
      <c r="P114" s="147">
        <v>66</v>
      </c>
      <c r="Q114" s="89">
        <f t="shared" si="8"/>
        <v>6275.75320166811</v>
      </c>
      <c r="R114" s="477"/>
      <c r="AD114" s="43"/>
      <c r="AE114" s="43"/>
      <c r="AF114" s="43"/>
      <c r="AG114" s="43"/>
      <c r="AH114" s="43"/>
      <c r="AI114" s="43"/>
      <c r="AJ114" s="43"/>
      <c r="AK114" s="43"/>
      <c r="AL114" s="43"/>
      <c r="AM114" s="43"/>
      <c r="AN114" s="43"/>
      <c r="AO114" s="43"/>
      <c r="AP114" s="43"/>
      <c r="AQ114" s="43"/>
      <c r="AR114" s="43"/>
    </row>
    <row r="115" spans="1:24" ht="15" customHeight="1">
      <c r="A115" s="75">
        <v>2013</v>
      </c>
      <c r="B115" s="75" t="s">
        <v>152</v>
      </c>
      <c r="C115" s="590"/>
      <c r="D115" s="590"/>
      <c r="E115" s="590"/>
      <c r="F115" s="75">
        <v>1</v>
      </c>
      <c r="G115" s="75">
        <v>1</v>
      </c>
      <c r="H115" s="75"/>
      <c r="I115" s="67">
        <v>1</v>
      </c>
      <c r="J115" s="67"/>
      <c r="K115" s="67"/>
      <c r="L115" s="67"/>
      <c r="M115" s="75">
        <v>1935</v>
      </c>
      <c r="N115" s="207" t="s">
        <v>40</v>
      </c>
      <c r="O115" s="114"/>
      <c r="P115" s="154">
        <v>209</v>
      </c>
      <c r="Q115" s="89">
        <f t="shared" si="8"/>
        <v>19873.218471949014</v>
      </c>
      <c r="R115" s="33"/>
      <c r="X115" s="43">
        <v>28</v>
      </c>
    </row>
    <row r="116" spans="1:19" ht="15" customHeight="1">
      <c r="A116" s="75">
        <v>2013</v>
      </c>
      <c r="B116" s="75" t="s">
        <v>152</v>
      </c>
      <c r="C116" s="590"/>
      <c r="D116" s="590"/>
      <c r="E116" s="590"/>
      <c r="F116" s="75">
        <v>1</v>
      </c>
      <c r="G116" s="75">
        <v>1</v>
      </c>
      <c r="H116" s="75"/>
      <c r="I116" s="67">
        <v>1</v>
      </c>
      <c r="J116" s="67"/>
      <c r="K116" s="67"/>
      <c r="L116" s="67"/>
      <c r="M116" s="75">
        <v>1931</v>
      </c>
      <c r="N116" s="207" t="s">
        <v>40</v>
      </c>
      <c r="O116" s="114"/>
      <c r="P116" s="154">
        <v>365</v>
      </c>
      <c r="Q116" s="89">
        <f t="shared" si="8"/>
        <v>34706.81694861909</v>
      </c>
      <c r="R116" s="33"/>
      <c r="S116" s="43">
        <v>31</v>
      </c>
    </row>
    <row r="117" spans="1:28" ht="15" customHeight="1">
      <c r="A117" s="75">
        <v>2013</v>
      </c>
      <c r="B117" s="75" t="s">
        <v>152</v>
      </c>
      <c r="C117" s="590"/>
      <c r="D117" s="590"/>
      <c r="E117" s="590"/>
      <c r="F117" s="75">
        <v>1</v>
      </c>
      <c r="G117" s="75">
        <v>1</v>
      </c>
      <c r="H117" s="75"/>
      <c r="I117" s="67">
        <v>1</v>
      </c>
      <c r="J117" s="67"/>
      <c r="K117" s="67"/>
      <c r="L117" s="67"/>
      <c r="M117" s="75">
        <v>1932</v>
      </c>
      <c r="N117" s="207" t="s">
        <v>40</v>
      </c>
      <c r="O117" s="114"/>
      <c r="P117" s="154">
        <v>15</v>
      </c>
      <c r="Q117" s="89">
        <f t="shared" si="8"/>
        <v>1426.3075458336612</v>
      </c>
      <c r="R117" s="33"/>
      <c r="S117" s="43">
        <v>15</v>
      </c>
      <c r="T117" s="475"/>
      <c r="U117" s="475"/>
      <c r="V117" s="475"/>
      <c r="W117" s="475"/>
      <c r="X117" s="475"/>
      <c r="Y117" s="476">
        <f>SUM(S117:X117)</f>
        <v>15</v>
      </c>
      <c r="Z117" s="475"/>
      <c r="AA117" s="475"/>
      <c r="AB117" s="475"/>
    </row>
    <row r="118" spans="1:26" ht="15" customHeight="1">
      <c r="A118" s="75">
        <v>2013</v>
      </c>
      <c r="B118" s="75" t="s">
        <v>152</v>
      </c>
      <c r="C118" s="590"/>
      <c r="D118" s="590"/>
      <c r="E118" s="590"/>
      <c r="F118" s="75">
        <v>1</v>
      </c>
      <c r="G118" s="75">
        <v>1</v>
      </c>
      <c r="H118" s="75"/>
      <c r="I118" s="67">
        <v>1</v>
      </c>
      <c r="J118" s="67"/>
      <c r="K118" s="67"/>
      <c r="L118" s="67"/>
      <c r="M118" s="75">
        <v>1936</v>
      </c>
      <c r="N118" s="207" t="s">
        <v>40</v>
      </c>
      <c r="O118" s="114"/>
      <c r="P118" s="154">
        <v>365</v>
      </c>
      <c r="Q118" s="89">
        <f t="shared" si="8"/>
        <v>34706.81694861909</v>
      </c>
      <c r="R118" s="33"/>
      <c r="S118" s="43">
        <v>31</v>
      </c>
      <c r="T118" s="43">
        <v>30</v>
      </c>
      <c r="U118" s="43">
        <v>31</v>
      </c>
      <c r="V118" s="43">
        <v>30</v>
      </c>
      <c r="W118" s="43">
        <v>31</v>
      </c>
      <c r="X118" s="43">
        <v>31</v>
      </c>
      <c r="Y118" s="476">
        <f>SUM(S118:X118)</f>
        <v>184</v>
      </c>
      <c r="Z118" s="43">
        <v>30</v>
      </c>
    </row>
    <row r="119" spans="1:28" ht="15" customHeight="1">
      <c r="A119" s="75">
        <v>2013</v>
      </c>
      <c r="B119" s="75" t="s">
        <v>152</v>
      </c>
      <c r="C119" s="590"/>
      <c r="D119" s="590"/>
      <c r="E119" s="590"/>
      <c r="F119" s="75">
        <v>1</v>
      </c>
      <c r="G119" s="75">
        <v>1</v>
      </c>
      <c r="H119" s="75"/>
      <c r="I119" s="67">
        <v>1</v>
      </c>
      <c r="J119" s="67"/>
      <c r="K119" s="67"/>
      <c r="L119" s="67"/>
      <c r="M119" s="75">
        <v>1930</v>
      </c>
      <c r="N119" s="207" t="s">
        <v>40</v>
      </c>
      <c r="O119" s="114"/>
      <c r="P119" s="154">
        <v>211</v>
      </c>
      <c r="Q119" s="89">
        <f t="shared" si="8"/>
        <v>20063.392811393504</v>
      </c>
      <c r="R119" s="33"/>
      <c r="U119" s="43">
        <v>31</v>
      </c>
      <c r="V119" s="43">
        <v>30</v>
      </c>
      <c r="W119" s="43">
        <v>31</v>
      </c>
      <c r="X119" s="43">
        <v>31</v>
      </c>
      <c r="Y119" s="476">
        <f>SUM(S119:X119)</f>
        <v>123</v>
      </c>
      <c r="Z119" s="43">
        <v>30</v>
      </c>
      <c r="AA119" s="43">
        <v>31</v>
      </c>
      <c r="AB119" s="43">
        <v>27</v>
      </c>
    </row>
    <row r="120" spans="1:26" ht="15" customHeight="1">
      <c r="A120" s="75">
        <v>2013</v>
      </c>
      <c r="B120" s="75" t="s">
        <v>152</v>
      </c>
      <c r="C120" s="590"/>
      <c r="D120" s="590"/>
      <c r="E120" s="590"/>
      <c r="F120" s="75">
        <v>1</v>
      </c>
      <c r="G120" s="75">
        <v>1</v>
      </c>
      <c r="H120" s="75"/>
      <c r="I120" s="67">
        <v>1</v>
      </c>
      <c r="J120" s="67"/>
      <c r="K120" s="67"/>
      <c r="L120" s="67"/>
      <c r="M120" s="75">
        <v>1920</v>
      </c>
      <c r="N120" s="207" t="s">
        <v>40</v>
      </c>
      <c r="O120" s="114"/>
      <c r="P120" s="154">
        <v>365</v>
      </c>
      <c r="Q120" s="89">
        <f t="shared" si="8"/>
        <v>34706.81694861909</v>
      </c>
      <c r="R120" s="33"/>
      <c r="S120" s="43">
        <v>31</v>
      </c>
      <c r="T120" s="43">
        <v>30</v>
      </c>
      <c r="U120" s="43">
        <v>31</v>
      </c>
      <c r="V120" s="43">
        <v>30</v>
      </c>
      <c r="W120" s="43">
        <v>31</v>
      </c>
      <c r="X120" s="43">
        <v>31</v>
      </c>
      <c r="Y120" s="476">
        <f>SUM(S120:X120)</f>
        <v>184</v>
      </c>
      <c r="Z120" s="43">
        <v>30</v>
      </c>
    </row>
    <row r="121" spans="1:44" s="66" customFormat="1" ht="15" customHeight="1">
      <c r="A121" s="48">
        <v>2013</v>
      </c>
      <c r="B121" s="48" t="s">
        <v>152</v>
      </c>
      <c r="C121" s="590"/>
      <c r="D121" s="590"/>
      <c r="E121" s="590"/>
      <c r="F121" s="48">
        <v>1</v>
      </c>
      <c r="G121" s="48"/>
      <c r="H121" s="48">
        <v>1</v>
      </c>
      <c r="I121" s="76">
        <v>1</v>
      </c>
      <c r="J121" s="76"/>
      <c r="K121" s="76"/>
      <c r="L121" s="76"/>
      <c r="M121" s="48">
        <v>1925</v>
      </c>
      <c r="N121" s="102" t="s">
        <v>40</v>
      </c>
      <c r="O121" s="99"/>
      <c r="P121" s="147">
        <v>23</v>
      </c>
      <c r="Q121" s="89">
        <f t="shared" si="8"/>
        <v>2187.004903611614</v>
      </c>
      <c r="R121" s="477"/>
      <c r="AD121" s="43"/>
      <c r="AE121" s="43"/>
      <c r="AF121" s="43"/>
      <c r="AG121" s="43"/>
      <c r="AH121" s="43"/>
      <c r="AI121" s="43"/>
      <c r="AJ121" s="43"/>
      <c r="AK121" s="43"/>
      <c r="AL121" s="43"/>
      <c r="AM121" s="43"/>
      <c r="AN121" s="43"/>
      <c r="AO121" s="43"/>
      <c r="AP121" s="43"/>
      <c r="AQ121" s="43"/>
      <c r="AR121" s="43"/>
    </row>
    <row r="122" spans="1:44" s="66" customFormat="1" ht="15" customHeight="1">
      <c r="A122" s="48">
        <v>2013</v>
      </c>
      <c r="B122" s="48" t="s">
        <v>152</v>
      </c>
      <c r="C122" s="590"/>
      <c r="D122" s="590"/>
      <c r="E122" s="590"/>
      <c r="F122" s="48">
        <v>1</v>
      </c>
      <c r="G122" s="48">
        <v>1</v>
      </c>
      <c r="H122" s="48"/>
      <c r="I122" s="76">
        <v>1</v>
      </c>
      <c r="J122" s="76"/>
      <c r="K122" s="76"/>
      <c r="L122" s="76"/>
      <c r="M122" s="48">
        <v>1927</v>
      </c>
      <c r="N122" s="102" t="s">
        <v>40</v>
      </c>
      <c r="O122" s="99"/>
      <c r="P122" s="147">
        <v>88</v>
      </c>
      <c r="Q122" s="89">
        <f t="shared" si="8"/>
        <v>8367.670935557479</v>
      </c>
      <c r="R122" s="477"/>
      <c r="AD122" s="43"/>
      <c r="AE122" s="43"/>
      <c r="AF122" s="43"/>
      <c r="AG122" s="43"/>
      <c r="AH122" s="43"/>
      <c r="AI122" s="43"/>
      <c r="AJ122" s="43"/>
      <c r="AK122" s="43"/>
      <c r="AL122" s="43"/>
      <c r="AM122" s="43"/>
      <c r="AN122" s="43"/>
      <c r="AO122" s="43"/>
      <c r="AP122" s="43"/>
      <c r="AQ122" s="43"/>
      <c r="AR122" s="43"/>
    </row>
    <row r="123" spans="1:28" ht="15" customHeight="1">
      <c r="A123" s="75">
        <v>2013</v>
      </c>
      <c r="B123" s="75" t="s">
        <v>152</v>
      </c>
      <c r="C123" s="590"/>
      <c r="D123" s="590"/>
      <c r="E123" s="590"/>
      <c r="F123" s="75">
        <v>1</v>
      </c>
      <c r="G123" s="75"/>
      <c r="H123" s="75">
        <v>1</v>
      </c>
      <c r="I123" s="67">
        <v>1</v>
      </c>
      <c r="J123" s="67"/>
      <c r="K123" s="67"/>
      <c r="L123" s="67"/>
      <c r="M123" s="75">
        <v>1924</v>
      </c>
      <c r="N123" s="207" t="s">
        <v>40</v>
      </c>
      <c r="O123" s="114"/>
      <c r="P123" s="154">
        <v>184</v>
      </c>
      <c r="Q123" s="89">
        <f t="shared" si="8"/>
        <v>17496.03922889291</v>
      </c>
      <c r="R123" s="33"/>
      <c r="S123" s="43">
        <v>31</v>
      </c>
      <c r="T123" s="43">
        <v>30</v>
      </c>
      <c r="U123" s="43">
        <v>31</v>
      </c>
      <c r="V123" s="43">
        <v>30</v>
      </c>
      <c r="W123" s="43">
        <v>31</v>
      </c>
      <c r="X123" s="43">
        <v>31</v>
      </c>
      <c r="Y123" s="476">
        <f>SUM(S123:X123)</f>
        <v>184</v>
      </c>
      <c r="Z123" s="475"/>
      <c r="AA123" s="475"/>
      <c r="AB123" s="475"/>
    </row>
    <row r="124" spans="1:26" ht="15" customHeight="1">
      <c r="A124" s="75">
        <v>2013</v>
      </c>
      <c r="B124" s="75" t="s">
        <v>152</v>
      </c>
      <c r="C124" s="590"/>
      <c r="D124" s="590"/>
      <c r="E124" s="590"/>
      <c r="F124" s="75">
        <v>1</v>
      </c>
      <c r="G124" s="75"/>
      <c r="H124" s="75">
        <v>1</v>
      </c>
      <c r="I124" s="67">
        <v>1</v>
      </c>
      <c r="J124" s="67"/>
      <c r="K124" s="67"/>
      <c r="L124" s="67"/>
      <c r="M124" s="75">
        <v>1924</v>
      </c>
      <c r="N124" s="207" t="s">
        <v>40</v>
      </c>
      <c r="O124" s="114"/>
      <c r="P124" s="154">
        <v>365</v>
      </c>
      <c r="Q124" s="89">
        <f t="shared" si="8"/>
        <v>34706.81694861909</v>
      </c>
      <c r="R124" s="33"/>
      <c r="S124" s="43">
        <v>31</v>
      </c>
      <c r="T124" s="43">
        <v>30</v>
      </c>
      <c r="U124" s="43">
        <v>31</v>
      </c>
      <c r="V124" s="43">
        <v>30</v>
      </c>
      <c r="W124" s="43">
        <v>31</v>
      </c>
      <c r="X124" s="43">
        <v>31</v>
      </c>
      <c r="Y124" s="476">
        <f>SUM(S124:X124)</f>
        <v>184</v>
      </c>
      <c r="Z124" s="43">
        <v>30</v>
      </c>
    </row>
    <row r="125" spans="1:28" ht="15" customHeight="1">
      <c r="A125" s="75">
        <v>2013</v>
      </c>
      <c r="B125" s="75" t="s">
        <v>152</v>
      </c>
      <c r="C125" s="590"/>
      <c r="D125" s="590"/>
      <c r="E125" s="590"/>
      <c r="F125" s="75">
        <v>1</v>
      </c>
      <c r="G125" s="75"/>
      <c r="H125" s="75">
        <v>1</v>
      </c>
      <c r="I125" s="67">
        <v>1</v>
      </c>
      <c r="J125" s="67"/>
      <c r="K125" s="67"/>
      <c r="L125" s="67"/>
      <c r="M125" s="75">
        <v>1934</v>
      </c>
      <c r="N125" s="207" t="s">
        <v>40</v>
      </c>
      <c r="O125" s="114"/>
      <c r="P125" s="154">
        <v>86</v>
      </c>
      <c r="Q125" s="89">
        <f t="shared" si="8"/>
        <v>8177.496596112991</v>
      </c>
      <c r="R125" s="33"/>
      <c r="U125" s="43">
        <v>31</v>
      </c>
      <c r="V125" s="43">
        <v>30</v>
      </c>
      <c r="W125" s="43">
        <v>25</v>
      </c>
      <c r="X125" s="475"/>
      <c r="Y125" s="476">
        <f>SUM(S125:X125)</f>
        <v>86</v>
      </c>
      <c r="Z125" s="475"/>
      <c r="AA125" s="475"/>
      <c r="AB125" s="475"/>
    </row>
    <row r="126" spans="1:26" ht="15" customHeight="1">
      <c r="A126" s="75">
        <v>2013</v>
      </c>
      <c r="B126" s="75" t="s">
        <v>152</v>
      </c>
      <c r="C126" s="590"/>
      <c r="D126" s="590"/>
      <c r="E126" s="590"/>
      <c r="F126" s="75">
        <v>1</v>
      </c>
      <c r="G126" s="75"/>
      <c r="H126" s="75">
        <v>1</v>
      </c>
      <c r="I126" s="67">
        <v>1</v>
      </c>
      <c r="J126" s="67"/>
      <c r="K126" s="67"/>
      <c r="L126" s="67"/>
      <c r="M126" s="75">
        <v>1928</v>
      </c>
      <c r="N126" s="207" t="s">
        <v>40</v>
      </c>
      <c r="O126" s="114"/>
      <c r="P126" s="154">
        <v>365</v>
      </c>
      <c r="Q126" s="89">
        <f t="shared" si="8"/>
        <v>34706.81694861909</v>
      </c>
      <c r="R126" s="33"/>
      <c r="S126" s="43">
        <v>31</v>
      </c>
      <c r="T126" s="43">
        <v>30</v>
      </c>
      <c r="U126" s="43">
        <v>31</v>
      </c>
      <c r="V126" s="43">
        <v>30</v>
      </c>
      <c r="W126" s="43">
        <v>31</v>
      </c>
      <c r="X126" s="43">
        <v>31</v>
      </c>
      <c r="Y126" s="476">
        <f>SUM(S126:X126)</f>
        <v>184</v>
      </c>
      <c r="Z126" s="43">
        <v>30</v>
      </c>
    </row>
    <row r="127" spans="1:26" ht="15" customHeight="1">
      <c r="A127" s="75">
        <v>2013</v>
      </c>
      <c r="B127" s="75" t="s">
        <v>152</v>
      </c>
      <c r="C127" s="590"/>
      <c r="D127" s="590"/>
      <c r="E127" s="590"/>
      <c r="F127" s="75">
        <v>1</v>
      </c>
      <c r="G127" s="75"/>
      <c r="H127" s="75">
        <v>1</v>
      </c>
      <c r="I127" s="67">
        <v>1</v>
      </c>
      <c r="J127" s="67"/>
      <c r="K127" s="67"/>
      <c r="L127" s="67"/>
      <c r="M127" s="75">
        <v>1922</v>
      </c>
      <c r="N127" s="207" t="s">
        <v>40</v>
      </c>
      <c r="O127" s="114"/>
      <c r="P127" s="154">
        <v>362</v>
      </c>
      <c r="Q127" s="89">
        <f t="shared" si="8"/>
        <v>34421.55543945236</v>
      </c>
      <c r="R127" s="33"/>
      <c r="S127" s="43">
        <v>31</v>
      </c>
      <c r="T127" s="43">
        <v>30</v>
      </c>
      <c r="U127" s="43">
        <v>31</v>
      </c>
      <c r="V127" s="43">
        <v>30</v>
      </c>
      <c r="W127" s="43">
        <v>31</v>
      </c>
      <c r="X127" s="43">
        <v>31</v>
      </c>
      <c r="Y127" s="476">
        <f>SUM(S127:X127)</f>
        <v>184</v>
      </c>
      <c r="Z127" s="43">
        <v>30</v>
      </c>
    </row>
    <row r="128" spans="1:18" ht="15" customHeight="1">
      <c r="A128" s="651" t="s">
        <v>82</v>
      </c>
      <c r="B128" s="651"/>
      <c r="C128" s="34" t="s">
        <v>154</v>
      </c>
      <c r="D128" s="34"/>
      <c r="E128" s="40"/>
      <c r="F128" s="40">
        <f>SUM(F95:F127)</f>
        <v>33</v>
      </c>
      <c r="G128" s="40">
        <f>SUM(G95:G127)</f>
        <v>10</v>
      </c>
      <c r="H128" s="40">
        <f>SUM(H95:H127)</f>
        <v>23</v>
      </c>
      <c r="I128" s="40">
        <f>SUM(I95:I127)</f>
        <v>33</v>
      </c>
      <c r="J128" s="40">
        <f>SUM(J95:J127)</f>
        <v>0</v>
      </c>
      <c r="K128" s="72"/>
      <c r="L128" s="72"/>
      <c r="M128" s="40"/>
      <c r="N128" s="40"/>
      <c r="O128" s="40"/>
      <c r="P128" s="148">
        <f>SUM(P95:P127)</f>
        <v>8396</v>
      </c>
      <c r="Q128" s="252">
        <f>SUM(Q95:Q127)</f>
        <v>798351.8769879612</v>
      </c>
      <c r="R128" s="126"/>
    </row>
    <row r="129" spans="1:18" ht="15" customHeight="1">
      <c r="A129" s="652" t="s">
        <v>91</v>
      </c>
      <c r="B129" s="652"/>
      <c r="C129" s="34" t="s">
        <v>154</v>
      </c>
      <c r="D129" s="36"/>
      <c r="E129" s="37"/>
      <c r="F129" s="91">
        <f>F17+F48+F53+F65+F76+F88+F92+F128+F80</f>
        <v>99</v>
      </c>
      <c r="G129" s="91">
        <f>G17+G48+G53+G65+G76+G88+G92+G128+G80</f>
        <v>25</v>
      </c>
      <c r="H129" s="91">
        <f>H17+H48+H53+H65+H76+H88+H92+H128+H80</f>
        <v>74</v>
      </c>
      <c r="I129" s="91">
        <f>I17+I48+I53+I65+I76+I88+I92+I128+I80</f>
        <v>99</v>
      </c>
      <c r="J129" s="91">
        <f>J17+J48+J53+J65+J76+J88+J92+J128+J80</f>
        <v>0</v>
      </c>
      <c r="K129" s="91"/>
      <c r="L129" s="91"/>
      <c r="M129" s="37"/>
      <c r="N129" s="37"/>
      <c r="O129" s="37"/>
      <c r="P129" s="224">
        <f>P17+P48+P53+P65+P76+P88+P92+P128+P80</f>
        <v>25418</v>
      </c>
      <c r="Q129" s="250">
        <f>Q17+Q48+Q53+Q609+Q76+Q88+Q92+Q128+Q80+Q65</f>
        <v>2416925.6799999997</v>
      </c>
      <c r="R129" s="126"/>
    </row>
    <row r="130" spans="19:28" ht="15.75">
      <c r="S130" s="66"/>
      <c r="T130" s="66"/>
      <c r="U130" s="66"/>
      <c r="V130" s="66"/>
      <c r="W130" s="66"/>
      <c r="X130" s="66"/>
      <c r="Y130" s="66"/>
      <c r="Z130" s="66"/>
      <c r="AA130" s="66"/>
      <c r="AB130" s="66"/>
    </row>
  </sheetData>
  <mergeCells count="21">
    <mergeCell ref="A1:R1"/>
    <mergeCell ref="A3:B3"/>
    <mergeCell ref="A17:B17"/>
    <mergeCell ref="A18:B18"/>
    <mergeCell ref="A2:R2"/>
    <mergeCell ref="A76:B76"/>
    <mergeCell ref="A77:B77"/>
    <mergeCell ref="A48:B48"/>
    <mergeCell ref="A49:B49"/>
    <mergeCell ref="A53:B53"/>
    <mergeCell ref="A54:B54"/>
    <mergeCell ref="A65:B65"/>
    <mergeCell ref="A66:B66"/>
    <mergeCell ref="A80:B80"/>
    <mergeCell ref="A81:B81"/>
    <mergeCell ref="A128:B128"/>
    <mergeCell ref="A129:B129"/>
    <mergeCell ref="A88:B88"/>
    <mergeCell ref="A89:B89"/>
    <mergeCell ref="A92:B92"/>
    <mergeCell ref="A93:B93"/>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codeName="Foglio14">
    <tabColor indexed="41"/>
  </sheetPr>
  <dimension ref="A1:R73"/>
  <sheetViews>
    <sheetView zoomScale="75" zoomScaleNormal="75" workbookViewId="0" topLeftCell="A1">
      <selection activeCell="M10" sqref="M10:M32"/>
    </sheetView>
  </sheetViews>
  <sheetFormatPr defaultColWidth="9.140625" defaultRowHeight="12.75"/>
  <cols>
    <col min="1" max="1" width="18.28125" style="35" customWidth="1"/>
    <col min="2" max="2" width="22.7109375" style="35" customWidth="1"/>
    <col min="3" max="4" width="20.7109375" style="105" customWidth="1"/>
    <col min="5" max="5" width="20.7109375" style="35" customWidth="1"/>
    <col min="6" max="6" width="7.7109375" style="43" customWidth="1"/>
    <col min="7" max="8" width="5.7109375" style="35" customWidth="1"/>
    <col min="9" max="9" width="9.7109375" style="35" customWidth="1"/>
    <col min="10" max="10" width="9.7109375" style="43" customWidth="1"/>
    <col min="11" max="12" width="13.7109375" style="43" customWidth="1"/>
    <col min="13" max="13" width="10.140625" style="43" customWidth="1"/>
    <col min="14" max="14" width="29.140625" style="209" customWidth="1"/>
    <col min="15" max="15" width="13.00390625" style="106" customWidth="1"/>
    <col min="16" max="16" width="13.00390625" style="191" customWidth="1"/>
    <col min="17" max="17" width="14.8515625" style="245" customWidth="1"/>
    <col min="18" max="18" width="14.421875" style="43" customWidth="1"/>
    <col min="19" max="16384" width="9.140625" style="43" customWidth="1"/>
  </cols>
  <sheetData>
    <row r="1" spans="1:18" ht="30" customHeight="1">
      <c r="A1" s="666" t="s">
        <v>76</v>
      </c>
      <c r="B1" s="667"/>
      <c r="C1" s="667"/>
      <c r="D1" s="667"/>
      <c r="E1" s="667"/>
      <c r="F1" s="667"/>
      <c r="G1" s="667"/>
      <c r="H1" s="667"/>
      <c r="I1" s="667"/>
      <c r="J1" s="667"/>
      <c r="K1" s="667"/>
      <c r="L1" s="667"/>
      <c r="M1" s="667"/>
      <c r="N1" s="667"/>
      <c r="O1" s="667"/>
      <c r="P1" s="667"/>
      <c r="Q1" s="667"/>
      <c r="R1" s="668"/>
    </row>
    <row r="2" spans="1:18" ht="39" customHeight="1">
      <c r="A2" s="662" t="s">
        <v>110</v>
      </c>
      <c r="B2" s="660"/>
      <c r="C2" s="660"/>
      <c r="D2" s="660"/>
      <c r="E2" s="660"/>
      <c r="F2" s="660"/>
      <c r="G2" s="660"/>
      <c r="H2" s="660"/>
      <c r="I2" s="660"/>
      <c r="J2" s="660"/>
      <c r="K2" s="660"/>
      <c r="L2" s="660"/>
      <c r="M2" s="660"/>
      <c r="N2" s="660"/>
      <c r="O2" s="660"/>
      <c r="P2" s="660"/>
      <c r="Q2" s="660"/>
      <c r="R2" s="661"/>
    </row>
    <row r="3" spans="1:18" ht="15" customHeight="1">
      <c r="A3" s="650" t="s">
        <v>143</v>
      </c>
      <c r="B3" s="650"/>
      <c r="C3" s="20"/>
      <c r="D3" s="20"/>
      <c r="E3" s="20"/>
      <c r="F3" s="21"/>
      <c r="G3" s="22"/>
      <c r="H3" s="22"/>
      <c r="I3" s="22"/>
      <c r="J3" s="22"/>
      <c r="K3" s="22"/>
      <c r="L3" s="22"/>
      <c r="M3" s="22"/>
      <c r="N3" s="29"/>
      <c r="O3" s="145"/>
      <c r="P3" s="145"/>
      <c r="Q3" s="46"/>
      <c r="R3" s="46"/>
    </row>
    <row r="4" spans="1:18" s="17" customFormat="1"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s="100" customFormat="1" ht="15" customHeight="1">
      <c r="A5" s="48">
        <v>2013</v>
      </c>
      <c r="B5" s="47" t="s">
        <v>126</v>
      </c>
      <c r="C5" s="590"/>
      <c r="D5" s="590"/>
      <c r="E5" s="590"/>
      <c r="F5" s="76">
        <v>1</v>
      </c>
      <c r="G5" s="76"/>
      <c r="H5" s="76">
        <v>1</v>
      </c>
      <c r="I5" s="76">
        <v>1</v>
      </c>
      <c r="J5" s="76"/>
      <c r="K5" s="76"/>
      <c r="L5" s="76"/>
      <c r="M5" s="76">
        <v>1938</v>
      </c>
      <c r="N5" s="208" t="s">
        <v>41</v>
      </c>
      <c r="O5" s="181"/>
      <c r="P5" s="182"/>
      <c r="Q5" s="99">
        <v>400</v>
      </c>
      <c r="R5" s="99"/>
    </row>
    <row r="6" spans="1:18" s="100" customFormat="1" ht="15" customHeight="1">
      <c r="A6" s="48">
        <v>2013</v>
      </c>
      <c r="B6" s="47" t="s">
        <v>126</v>
      </c>
      <c r="C6" s="590"/>
      <c r="D6" s="590"/>
      <c r="E6" s="590"/>
      <c r="F6" s="76">
        <v>1</v>
      </c>
      <c r="G6" s="76">
        <v>1</v>
      </c>
      <c r="H6" s="76"/>
      <c r="I6" s="76">
        <v>1</v>
      </c>
      <c r="J6" s="76"/>
      <c r="K6" s="76"/>
      <c r="L6" s="76"/>
      <c r="M6" s="76">
        <v>1922</v>
      </c>
      <c r="N6" s="208" t="s">
        <v>41</v>
      </c>
      <c r="O6" s="181"/>
      <c r="P6" s="182"/>
      <c r="Q6" s="99">
        <v>397</v>
      </c>
      <c r="R6" s="99"/>
    </row>
    <row r="7" spans="1:18" s="98" customFormat="1" ht="15" customHeight="1">
      <c r="A7" s="665" t="s">
        <v>158</v>
      </c>
      <c r="B7" s="665"/>
      <c r="C7" s="72" t="s">
        <v>154</v>
      </c>
      <c r="D7" s="72"/>
      <c r="E7" s="72"/>
      <c r="F7" s="72">
        <f>SUM(F4:F6)</f>
        <v>2</v>
      </c>
      <c r="G7" s="72">
        <f>SUM(G4:G6)</f>
        <v>1</v>
      </c>
      <c r="H7" s="72">
        <f>SUM(H5:H6)</f>
        <v>1</v>
      </c>
      <c r="I7" s="72">
        <f>SUM(I5:I6)</f>
        <v>2</v>
      </c>
      <c r="J7" s="72">
        <f>SUM(J5:J6)</f>
        <v>0</v>
      </c>
      <c r="K7" s="72"/>
      <c r="L7" s="72"/>
      <c r="M7" s="72"/>
      <c r="N7" s="72"/>
      <c r="O7" s="72"/>
      <c r="P7" s="183" t="s">
        <v>154</v>
      </c>
      <c r="Q7" s="73">
        <f>SUM(Q5:Q6)</f>
        <v>797</v>
      </c>
      <c r="R7" s="73" t="s">
        <v>154</v>
      </c>
    </row>
    <row r="8" spans="1:18" s="98" customFormat="1" ht="15" customHeight="1">
      <c r="A8" s="669" t="s">
        <v>144</v>
      </c>
      <c r="B8" s="669"/>
      <c r="C8" s="19" t="s">
        <v>154</v>
      </c>
      <c r="D8" s="19"/>
      <c r="E8" s="19"/>
      <c r="F8" s="24"/>
      <c r="G8" s="24"/>
      <c r="H8" s="24"/>
      <c r="I8" s="24"/>
      <c r="J8" s="24"/>
      <c r="K8" s="24"/>
      <c r="L8" s="24"/>
      <c r="M8" s="24"/>
      <c r="N8" s="24"/>
      <c r="O8" s="24"/>
      <c r="P8" s="184"/>
      <c r="Q8" s="244"/>
      <c r="R8" s="101"/>
    </row>
    <row r="9" spans="1:18" s="17" customFormat="1" ht="30" customHeight="1">
      <c r="A9" s="24" t="s">
        <v>124</v>
      </c>
      <c r="B9" s="24" t="s">
        <v>125</v>
      </c>
      <c r="C9" s="24" t="s">
        <v>138</v>
      </c>
      <c r="D9" s="24" t="s">
        <v>44</v>
      </c>
      <c r="E9" s="24" t="s">
        <v>45</v>
      </c>
      <c r="F9" s="23" t="s">
        <v>62</v>
      </c>
      <c r="G9" s="24" t="s">
        <v>156</v>
      </c>
      <c r="H9" s="24" t="s">
        <v>157</v>
      </c>
      <c r="I9" s="24" t="s">
        <v>69</v>
      </c>
      <c r="J9" s="24" t="s">
        <v>63</v>
      </c>
      <c r="K9" s="24" t="s">
        <v>216</v>
      </c>
      <c r="L9" s="24" t="s">
        <v>18</v>
      </c>
      <c r="M9" s="24" t="s">
        <v>61</v>
      </c>
      <c r="N9" s="24" t="s">
        <v>10</v>
      </c>
      <c r="O9" s="146" t="s">
        <v>122</v>
      </c>
      <c r="P9" s="146" t="s">
        <v>123</v>
      </c>
      <c r="Q9" s="140" t="s">
        <v>11</v>
      </c>
      <c r="R9" s="140" t="s">
        <v>27</v>
      </c>
    </row>
    <row r="10" spans="1:18" s="26" customFormat="1" ht="15" customHeight="1">
      <c r="A10" s="48">
        <v>2013</v>
      </c>
      <c r="B10" s="48" t="s">
        <v>127</v>
      </c>
      <c r="C10" s="590"/>
      <c r="D10" s="590"/>
      <c r="E10" s="590"/>
      <c r="F10" s="76">
        <v>1</v>
      </c>
      <c r="G10" s="48"/>
      <c r="H10" s="76">
        <v>1</v>
      </c>
      <c r="I10" s="76">
        <v>1</v>
      </c>
      <c r="J10" s="260"/>
      <c r="K10" s="261"/>
      <c r="L10" s="76"/>
      <c r="M10" s="262">
        <v>1934</v>
      </c>
      <c r="N10" s="208" t="s">
        <v>42</v>
      </c>
      <c r="O10" s="70"/>
      <c r="P10" s="185"/>
      <c r="Q10" s="99">
        <v>500</v>
      </c>
      <c r="R10" s="99" t="s">
        <v>154</v>
      </c>
    </row>
    <row r="11" spans="1:18" s="26" customFormat="1" ht="15" customHeight="1">
      <c r="A11" s="48">
        <v>2013</v>
      </c>
      <c r="B11" s="48" t="s">
        <v>127</v>
      </c>
      <c r="C11" s="590"/>
      <c r="D11" s="590"/>
      <c r="E11" s="590"/>
      <c r="F11" s="76">
        <v>1</v>
      </c>
      <c r="G11" s="48"/>
      <c r="H11" s="48">
        <v>1</v>
      </c>
      <c r="I11" s="76">
        <v>1</v>
      </c>
      <c r="J11" s="260"/>
      <c r="K11" s="261"/>
      <c r="L11" s="76"/>
      <c r="M11" s="262">
        <v>1932</v>
      </c>
      <c r="N11" s="208" t="s">
        <v>41</v>
      </c>
      <c r="O11" s="70"/>
      <c r="P11" s="182"/>
      <c r="Q11" s="99">
        <v>3420</v>
      </c>
      <c r="R11" s="99"/>
    </row>
    <row r="12" spans="1:18" s="26" customFormat="1" ht="15" customHeight="1">
      <c r="A12" s="48">
        <v>2013</v>
      </c>
      <c r="B12" s="48" t="s">
        <v>127</v>
      </c>
      <c r="C12" s="590"/>
      <c r="D12" s="590"/>
      <c r="E12" s="590"/>
      <c r="F12" s="76">
        <v>1</v>
      </c>
      <c r="G12" s="48"/>
      <c r="H12" s="48">
        <v>1</v>
      </c>
      <c r="I12" s="76">
        <v>1</v>
      </c>
      <c r="J12" s="76"/>
      <c r="K12" s="76"/>
      <c r="L12" s="76"/>
      <c r="M12" s="262">
        <v>1932</v>
      </c>
      <c r="N12" s="208" t="s">
        <v>41</v>
      </c>
      <c r="O12" s="70"/>
      <c r="P12" s="182"/>
      <c r="Q12" s="99">
        <v>400</v>
      </c>
      <c r="R12" s="99"/>
    </row>
    <row r="13" spans="1:18" s="26" customFormat="1" ht="15" customHeight="1">
      <c r="A13" s="48">
        <v>2013</v>
      </c>
      <c r="B13" s="48" t="s">
        <v>127</v>
      </c>
      <c r="C13" s="590"/>
      <c r="D13" s="590"/>
      <c r="E13" s="590"/>
      <c r="F13" s="76">
        <v>1</v>
      </c>
      <c r="G13" s="48"/>
      <c r="H13" s="48">
        <v>1</v>
      </c>
      <c r="I13" s="76">
        <v>1</v>
      </c>
      <c r="J13" s="76"/>
      <c r="K13" s="76"/>
      <c r="L13" s="76"/>
      <c r="M13" s="262">
        <v>1946</v>
      </c>
      <c r="N13" s="208" t="s">
        <v>41</v>
      </c>
      <c r="O13" s="70"/>
      <c r="P13" s="182"/>
      <c r="Q13" s="99">
        <v>660.38</v>
      </c>
      <c r="R13" s="99"/>
    </row>
    <row r="14" spans="1:18" s="26" customFormat="1" ht="15" customHeight="1">
      <c r="A14" s="48">
        <v>2013</v>
      </c>
      <c r="B14" s="48" t="s">
        <v>127</v>
      </c>
      <c r="C14" s="590"/>
      <c r="D14" s="590"/>
      <c r="E14" s="590"/>
      <c r="F14" s="76">
        <v>1</v>
      </c>
      <c r="G14" s="48">
        <v>1</v>
      </c>
      <c r="H14" s="48"/>
      <c r="I14" s="76">
        <v>1</v>
      </c>
      <c r="J14" s="76"/>
      <c r="K14" s="76"/>
      <c r="L14" s="76"/>
      <c r="M14" s="262">
        <v>1943</v>
      </c>
      <c r="N14" s="208" t="s">
        <v>41</v>
      </c>
      <c r="O14" s="70"/>
      <c r="P14" s="182"/>
      <c r="Q14" s="99">
        <v>330</v>
      </c>
      <c r="R14" s="99"/>
    </row>
    <row r="15" spans="1:18" s="26" customFormat="1" ht="15" customHeight="1">
      <c r="A15" s="48">
        <v>2013</v>
      </c>
      <c r="B15" s="48" t="s">
        <v>127</v>
      </c>
      <c r="C15" s="590"/>
      <c r="D15" s="590"/>
      <c r="E15" s="590"/>
      <c r="F15" s="76">
        <v>1</v>
      </c>
      <c r="G15" s="48"/>
      <c r="H15" s="48">
        <v>1</v>
      </c>
      <c r="I15" s="76">
        <v>1</v>
      </c>
      <c r="J15" s="76"/>
      <c r="K15" s="76"/>
      <c r="L15" s="76"/>
      <c r="M15" s="262">
        <v>1928</v>
      </c>
      <c r="N15" s="208" t="s">
        <v>41</v>
      </c>
      <c r="O15" s="70"/>
      <c r="P15" s="182"/>
      <c r="Q15" s="99">
        <v>4200</v>
      </c>
      <c r="R15" s="99"/>
    </row>
    <row r="16" spans="1:18" s="26" customFormat="1" ht="15" customHeight="1">
      <c r="A16" s="48">
        <v>2013</v>
      </c>
      <c r="B16" s="48" t="s">
        <v>127</v>
      </c>
      <c r="C16" s="590"/>
      <c r="D16" s="590"/>
      <c r="E16" s="590"/>
      <c r="F16" s="76">
        <v>1</v>
      </c>
      <c r="G16" s="48"/>
      <c r="H16" s="48">
        <v>1</v>
      </c>
      <c r="I16" s="76">
        <v>1</v>
      </c>
      <c r="J16" s="76"/>
      <c r="K16" s="76"/>
      <c r="L16" s="76"/>
      <c r="M16" s="262">
        <v>1934</v>
      </c>
      <c r="N16" s="208" t="s">
        <v>41</v>
      </c>
      <c r="O16" s="70"/>
      <c r="P16" s="182"/>
      <c r="Q16" s="99">
        <v>2200</v>
      </c>
      <c r="R16" s="99"/>
    </row>
    <row r="17" spans="1:18" s="26" customFormat="1" ht="15" customHeight="1">
      <c r="A17" s="48">
        <v>2013</v>
      </c>
      <c r="B17" s="48" t="s">
        <v>127</v>
      </c>
      <c r="C17" s="590"/>
      <c r="D17" s="590"/>
      <c r="E17" s="590"/>
      <c r="F17" s="76">
        <v>1</v>
      </c>
      <c r="G17" s="48"/>
      <c r="H17" s="48">
        <v>1</v>
      </c>
      <c r="I17" s="76">
        <v>1</v>
      </c>
      <c r="J17" s="76"/>
      <c r="K17" s="76"/>
      <c r="L17" s="76"/>
      <c r="M17" s="262">
        <v>1940</v>
      </c>
      <c r="N17" s="208" t="s">
        <v>41</v>
      </c>
      <c r="O17" s="70"/>
      <c r="P17" s="182"/>
      <c r="Q17" s="99">
        <v>3960</v>
      </c>
      <c r="R17" s="99"/>
    </row>
    <row r="18" spans="1:18" s="26" customFormat="1" ht="15" customHeight="1">
      <c r="A18" s="48">
        <v>2013</v>
      </c>
      <c r="B18" s="48" t="s">
        <v>127</v>
      </c>
      <c r="C18" s="590"/>
      <c r="D18" s="590"/>
      <c r="E18" s="590"/>
      <c r="F18" s="76">
        <v>1</v>
      </c>
      <c r="G18" s="48"/>
      <c r="H18" s="48">
        <v>1</v>
      </c>
      <c r="I18" s="76">
        <v>1</v>
      </c>
      <c r="J18" s="76"/>
      <c r="K18" s="76"/>
      <c r="L18" s="76"/>
      <c r="M18" s="262">
        <v>1946</v>
      </c>
      <c r="N18" s="208" t="s">
        <v>41</v>
      </c>
      <c r="O18" s="70"/>
      <c r="P18" s="182"/>
      <c r="Q18" s="99">
        <v>2400</v>
      </c>
      <c r="R18" s="99"/>
    </row>
    <row r="19" spans="1:18" s="26" customFormat="1" ht="15" customHeight="1">
      <c r="A19" s="48">
        <v>2013</v>
      </c>
      <c r="B19" s="48" t="s">
        <v>127</v>
      </c>
      <c r="C19" s="590"/>
      <c r="D19" s="590"/>
      <c r="E19" s="590"/>
      <c r="F19" s="76">
        <v>1</v>
      </c>
      <c r="G19" s="48">
        <v>1</v>
      </c>
      <c r="H19" s="48"/>
      <c r="I19" s="76">
        <v>1</v>
      </c>
      <c r="J19" s="76"/>
      <c r="K19" s="76"/>
      <c r="L19" s="76"/>
      <c r="M19" s="262">
        <v>1945</v>
      </c>
      <c r="N19" s="208" t="s">
        <v>41</v>
      </c>
      <c r="O19" s="70"/>
      <c r="P19" s="182"/>
      <c r="Q19" s="99">
        <v>2244.84</v>
      </c>
      <c r="R19" s="99"/>
    </row>
    <row r="20" spans="1:18" s="26" customFormat="1" ht="15" customHeight="1">
      <c r="A20" s="48">
        <v>2013</v>
      </c>
      <c r="B20" s="48" t="s">
        <v>127</v>
      </c>
      <c r="C20" s="590"/>
      <c r="D20" s="590"/>
      <c r="E20" s="590"/>
      <c r="F20" s="76">
        <v>1</v>
      </c>
      <c r="G20" s="48">
        <v>1</v>
      </c>
      <c r="H20" s="48"/>
      <c r="I20" s="76"/>
      <c r="J20" s="76">
        <v>1</v>
      </c>
      <c r="K20" s="102" t="s">
        <v>224</v>
      </c>
      <c r="L20" s="102" t="s">
        <v>224</v>
      </c>
      <c r="M20" s="262">
        <v>1946</v>
      </c>
      <c r="N20" s="208" t="s">
        <v>41</v>
      </c>
      <c r="O20" s="70"/>
      <c r="P20" s="186"/>
      <c r="Q20" s="99">
        <v>4200</v>
      </c>
      <c r="R20" s="70"/>
    </row>
    <row r="21" spans="1:18" s="26" customFormat="1" ht="15" customHeight="1">
      <c r="A21" s="48">
        <v>2013</v>
      </c>
      <c r="B21" s="48" t="s">
        <v>127</v>
      </c>
      <c r="C21" s="590"/>
      <c r="D21" s="590"/>
      <c r="E21" s="590"/>
      <c r="F21" s="76">
        <v>1</v>
      </c>
      <c r="G21" s="48">
        <v>1</v>
      </c>
      <c r="H21" s="48"/>
      <c r="I21" s="76">
        <v>1</v>
      </c>
      <c r="J21" s="76"/>
      <c r="K21" s="76"/>
      <c r="L21" s="76"/>
      <c r="M21" s="262">
        <v>1941</v>
      </c>
      <c r="N21" s="208" t="s">
        <v>41</v>
      </c>
      <c r="O21" s="70"/>
      <c r="P21" s="182"/>
      <c r="Q21" s="99">
        <v>2200</v>
      </c>
      <c r="R21" s="99"/>
    </row>
    <row r="22" spans="1:18" s="26" customFormat="1" ht="15" customHeight="1">
      <c r="A22" s="48">
        <v>2013</v>
      </c>
      <c r="B22" s="48" t="s">
        <v>127</v>
      </c>
      <c r="C22" s="590"/>
      <c r="D22" s="590"/>
      <c r="E22" s="590"/>
      <c r="F22" s="76">
        <v>1</v>
      </c>
      <c r="G22" s="76">
        <v>1</v>
      </c>
      <c r="H22" s="76"/>
      <c r="I22" s="76">
        <v>1</v>
      </c>
      <c r="J22" s="76"/>
      <c r="K22" s="76"/>
      <c r="L22" s="76"/>
      <c r="M22" s="262">
        <v>1947</v>
      </c>
      <c r="N22" s="208" t="s">
        <v>41</v>
      </c>
      <c r="O22" s="70"/>
      <c r="P22" s="182"/>
      <c r="Q22" s="99">
        <v>3960</v>
      </c>
      <c r="R22" s="99"/>
    </row>
    <row r="23" spans="1:18" s="26" customFormat="1" ht="15" customHeight="1">
      <c r="A23" s="48">
        <v>2013</v>
      </c>
      <c r="B23" s="48" t="s">
        <v>127</v>
      </c>
      <c r="C23" s="590"/>
      <c r="D23" s="590"/>
      <c r="E23" s="590"/>
      <c r="F23" s="76">
        <v>1</v>
      </c>
      <c r="G23" s="76"/>
      <c r="H23" s="76">
        <v>1</v>
      </c>
      <c r="I23" s="76">
        <v>1</v>
      </c>
      <c r="J23" s="76"/>
      <c r="K23" s="76"/>
      <c r="L23" s="76"/>
      <c r="M23" s="262">
        <v>1925</v>
      </c>
      <c r="N23" s="208" t="s">
        <v>41</v>
      </c>
      <c r="O23" s="70"/>
      <c r="P23" s="182"/>
      <c r="Q23" s="99">
        <v>2400</v>
      </c>
      <c r="R23" s="99"/>
    </row>
    <row r="24" spans="1:18" s="26" customFormat="1" ht="15" customHeight="1">
      <c r="A24" s="48">
        <v>2013</v>
      </c>
      <c r="B24" s="48" t="s">
        <v>127</v>
      </c>
      <c r="C24" s="590"/>
      <c r="D24" s="590"/>
      <c r="E24" s="590"/>
      <c r="F24" s="76">
        <v>1</v>
      </c>
      <c r="G24" s="76"/>
      <c r="H24" s="76">
        <v>1</v>
      </c>
      <c r="I24" s="76">
        <v>1</v>
      </c>
      <c r="J24" s="76"/>
      <c r="K24" s="76"/>
      <c r="L24" s="76"/>
      <c r="M24" s="262">
        <v>1935</v>
      </c>
      <c r="N24" s="208" t="s">
        <v>41</v>
      </c>
      <c r="O24" s="70"/>
      <c r="P24" s="182"/>
      <c r="Q24" s="99">
        <v>2244.84</v>
      </c>
      <c r="R24" s="99"/>
    </row>
    <row r="25" spans="1:18" s="26" customFormat="1" ht="15" customHeight="1">
      <c r="A25" s="48">
        <v>2013</v>
      </c>
      <c r="B25" s="48" t="s">
        <v>127</v>
      </c>
      <c r="C25" s="590"/>
      <c r="D25" s="590"/>
      <c r="E25" s="590"/>
      <c r="F25" s="76">
        <v>1</v>
      </c>
      <c r="G25" s="76">
        <v>1</v>
      </c>
      <c r="H25" s="76"/>
      <c r="I25" s="76">
        <v>1</v>
      </c>
      <c r="J25" s="76"/>
      <c r="K25" s="76"/>
      <c r="L25" s="76"/>
      <c r="M25" s="262">
        <v>1930</v>
      </c>
      <c r="N25" s="208" t="s">
        <v>41</v>
      </c>
      <c r="O25" s="70"/>
      <c r="P25" s="182"/>
      <c r="Q25" s="99">
        <v>300</v>
      </c>
      <c r="R25" s="99"/>
    </row>
    <row r="26" spans="1:18" s="26" customFormat="1" ht="15" customHeight="1">
      <c r="A26" s="48">
        <v>2013</v>
      </c>
      <c r="B26" s="48" t="s">
        <v>127</v>
      </c>
      <c r="C26" s="590"/>
      <c r="D26" s="590"/>
      <c r="E26" s="590"/>
      <c r="F26" s="76">
        <v>1</v>
      </c>
      <c r="G26" s="76">
        <v>1</v>
      </c>
      <c r="H26" s="76"/>
      <c r="I26" s="76">
        <v>1</v>
      </c>
      <c r="J26" s="76"/>
      <c r="K26" s="76"/>
      <c r="L26" s="76"/>
      <c r="M26" s="262">
        <v>1927</v>
      </c>
      <c r="N26" s="208" t="s">
        <v>41</v>
      </c>
      <c r="O26" s="70"/>
      <c r="P26" s="182"/>
      <c r="Q26" s="99">
        <v>600</v>
      </c>
      <c r="R26" s="99"/>
    </row>
    <row r="27" spans="1:18" s="26" customFormat="1" ht="15" customHeight="1">
      <c r="A27" s="48">
        <v>2013</v>
      </c>
      <c r="B27" s="48" t="s">
        <v>127</v>
      </c>
      <c r="C27" s="590"/>
      <c r="D27" s="590"/>
      <c r="E27" s="590"/>
      <c r="F27" s="76">
        <v>1</v>
      </c>
      <c r="G27" s="76"/>
      <c r="H27" s="76">
        <v>1</v>
      </c>
      <c r="I27" s="76">
        <v>1</v>
      </c>
      <c r="J27" s="76"/>
      <c r="K27" s="76"/>
      <c r="L27" s="76"/>
      <c r="M27" s="262">
        <v>1936</v>
      </c>
      <c r="N27" s="208" t="s">
        <v>41</v>
      </c>
      <c r="O27" s="70"/>
      <c r="P27" s="182"/>
      <c r="Q27" s="99">
        <v>462</v>
      </c>
      <c r="R27" s="99"/>
    </row>
    <row r="28" spans="1:18" s="26" customFormat="1" ht="15" customHeight="1">
      <c r="A28" s="48">
        <v>2013</v>
      </c>
      <c r="B28" s="48" t="s">
        <v>127</v>
      </c>
      <c r="C28" s="590"/>
      <c r="D28" s="590"/>
      <c r="E28" s="590"/>
      <c r="F28" s="76">
        <v>1</v>
      </c>
      <c r="G28" s="76">
        <v>1</v>
      </c>
      <c r="H28" s="76"/>
      <c r="I28" s="76">
        <v>1</v>
      </c>
      <c r="J28" s="76"/>
      <c r="K28" s="76"/>
      <c r="L28" s="76"/>
      <c r="M28" s="262">
        <v>1942</v>
      </c>
      <c r="N28" s="208" t="s">
        <v>41</v>
      </c>
      <c r="O28" s="70"/>
      <c r="P28" s="182"/>
      <c r="Q28" s="99">
        <v>200</v>
      </c>
      <c r="R28" s="99"/>
    </row>
    <row r="29" spans="1:18" s="26" customFormat="1" ht="15" customHeight="1">
      <c r="A29" s="48">
        <v>2013</v>
      </c>
      <c r="B29" s="48" t="s">
        <v>127</v>
      </c>
      <c r="C29" s="590"/>
      <c r="D29" s="590"/>
      <c r="E29" s="590"/>
      <c r="F29" s="76">
        <v>1</v>
      </c>
      <c r="G29" s="76">
        <v>1</v>
      </c>
      <c r="H29" s="76"/>
      <c r="I29" s="76">
        <v>1</v>
      </c>
      <c r="J29" s="76"/>
      <c r="K29" s="76"/>
      <c r="L29" s="76"/>
      <c r="M29" s="262">
        <v>1948</v>
      </c>
      <c r="N29" s="208" t="s">
        <v>41</v>
      </c>
      <c r="O29" s="70"/>
      <c r="P29" s="182"/>
      <c r="Q29" s="99">
        <v>800</v>
      </c>
      <c r="R29" s="99"/>
    </row>
    <row r="30" spans="1:18" s="26" customFormat="1" ht="15" customHeight="1">
      <c r="A30" s="48">
        <v>2013</v>
      </c>
      <c r="B30" s="48" t="s">
        <v>127</v>
      </c>
      <c r="C30" s="590"/>
      <c r="D30" s="590"/>
      <c r="E30" s="590"/>
      <c r="F30" s="76">
        <v>1</v>
      </c>
      <c r="G30" s="76">
        <v>1</v>
      </c>
      <c r="H30" s="76"/>
      <c r="I30" s="76">
        <v>1</v>
      </c>
      <c r="J30" s="76"/>
      <c r="K30" s="76"/>
      <c r="L30" s="76"/>
      <c r="M30" s="262">
        <v>1943</v>
      </c>
      <c r="N30" s="208" t="s">
        <v>41</v>
      </c>
      <c r="O30" s="70"/>
      <c r="P30" s="182"/>
      <c r="Q30" s="99">
        <v>100</v>
      </c>
      <c r="R30" s="99"/>
    </row>
    <row r="31" spans="1:18" s="26" customFormat="1" ht="15" customHeight="1">
      <c r="A31" s="48">
        <v>2013</v>
      </c>
      <c r="B31" s="48" t="s">
        <v>127</v>
      </c>
      <c r="C31" s="590"/>
      <c r="D31" s="590"/>
      <c r="E31" s="590"/>
      <c r="F31" s="76">
        <v>1</v>
      </c>
      <c r="G31" s="76"/>
      <c r="H31" s="76">
        <v>1</v>
      </c>
      <c r="I31" s="76">
        <v>1</v>
      </c>
      <c r="J31" s="76"/>
      <c r="K31" s="76"/>
      <c r="L31" s="76"/>
      <c r="M31" s="262">
        <v>1922</v>
      </c>
      <c r="N31" s="208" t="s">
        <v>41</v>
      </c>
      <c r="O31" s="70"/>
      <c r="P31" s="182"/>
      <c r="Q31" s="99">
        <v>600</v>
      </c>
      <c r="R31" s="99"/>
    </row>
    <row r="32" spans="1:18" s="26" customFormat="1" ht="15" customHeight="1">
      <c r="A32" s="48">
        <v>2013</v>
      </c>
      <c r="B32" s="48" t="s">
        <v>127</v>
      </c>
      <c r="C32" s="590"/>
      <c r="D32" s="590"/>
      <c r="E32" s="590"/>
      <c r="F32" s="76">
        <v>1</v>
      </c>
      <c r="G32" s="76"/>
      <c r="H32" s="76">
        <v>1</v>
      </c>
      <c r="I32" s="76">
        <v>1</v>
      </c>
      <c r="J32" s="76"/>
      <c r="K32" s="76"/>
      <c r="L32" s="76"/>
      <c r="M32" s="262">
        <v>1937</v>
      </c>
      <c r="N32" s="208" t="s">
        <v>41</v>
      </c>
      <c r="O32" s="70"/>
      <c r="P32" s="182"/>
      <c r="Q32" s="99">
        <v>1401.32</v>
      </c>
      <c r="R32" s="99"/>
    </row>
    <row r="33" spans="1:18" ht="15" customHeight="1">
      <c r="A33" s="665" t="s">
        <v>159</v>
      </c>
      <c r="B33" s="665"/>
      <c r="C33" s="72" t="s">
        <v>154</v>
      </c>
      <c r="D33" s="72"/>
      <c r="E33" s="72"/>
      <c r="F33" s="72">
        <f>SUM(F10:F32)</f>
        <v>23</v>
      </c>
      <c r="G33" s="72">
        <f>SUM(G10:G32)</f>
        <v>10</v>
      </c>
      <c r="H33" s="72">
        <f>SUM(H10:H32)</f>
        <v>13</v>
      </c>
      <c r="I33" s="72">
        <f>SUM(I10:I32)</f>
        <v>22</v>
      </c>
      <c r="J33" s="72">
        <f>SUM(J10:J32)</f>
        <v>1</v>
      </c>
      <c r="K33" s="72"/>
      <c r="L33" s="72"/>
      <c r="M33" s="72"/>
      <c r="N33" s="72"/>
      <c r="O33" s="72"/>
      <c r="P33" s="148"/>
      <c r="Q33" s="73">
        <f>SUM(Q10:Q32)</f>
        <v>39783.38</v>
      </c>
      <c r="R33" s="73" t="s">
        <v>154</v>
      </c>
    </row>
    <row r="34" spans="1:18" ht="15" customHeight="1">
      <c r="A34" s="664" t="s">
        <v>145</v>
      </c>
      <c r="B34" s="664"/>
      <c r="C34" s="96" t="s">
        <v>154</v>
      </c>
      <c r="D34" s="96"/>
      <c r="E34" s="96"/>
      <c r="F34" s="96"/>
      <c r="G34" s="96"/>
      <c r="H34" s="96"/>
      <c r="I34" s="96"/>
      <c r="J34" s="96"/>
      <c r="K34" s="96"/>
      <c r="L34" s="96"/>
      <c r="M34" s="96"/>
      <c r="N34" s="96"/>
      <c r="O34" s="96"/>
      <c r="P34" s="187"/>
      <c r="Q34" s="97"/>
      <c r="R34" s="97"/>
    </row>
    <row r="35" spans="1:18" s="17" customFormat="1" ht="30" customHeight="1">
      <c r="A35" s="24" t="s">
        <v>124</v>
      </c>
      <c r="B35" s="24" t="s">
        <v>125</v>
      </c>
      <c r="C35" s="24" t="s">
        <v>138</v>
      </c>
      <c r="D35" s="24" t="s">
        <v>44</v>
      </c>
      <c r="E35" s="24" t="s">
        <v>45</v>
      </c>
      <c r="F35" s="23" t="s">
        <v>62</v>
      </c>
      <c r="G35" s="24" t="s">
        <v>156</v>
      </c>
      <c r="H35" s="24" t="s">
        <v>157</v>
      </c>
      <c r="I35" s="24" t="s">
        <v>69</v>
      </c>
      <c r="J35" s="24" t="s">
        <v>63</v>
      </c>
      <c r="K35" s="24" t="s">
        <v>216</v>
      </c>
      <c r="L35" s="24" t="s">
        <v>18</v>
      </c>
      <c r="M35" s="24" t="s">
        <v>61</v>
      </c>
      <c r="N35" s="24" t="s">
        <v>10</v>
      </c>
      <c r="O35" s="146" t="s">
        <v>122</v>
      </c>
      <c r="P35" s="146" t="s">
        <v>123</v>
      </c>
      <c r="Q35" s="140" t="s">
        <v>11</v>
      </c>
      <c r="R35" s="140" t="s">
        <v>27</v>
      </c>
    </row>
    <row r="36" spans="1:18" ht="15" customHeight="1">
      <c r="A36" s="665" t="s">
        <v>160</v>
      </c>
      <c r="B36" s="665"/>
      <c r="C36" s="72" t="s">
        <v>154</v>
      </c>
      <c r="D36" s="72"/>
      <c r="E36" s="72"/>
      <c r="F36" s="72">
        <v>0</v>
      </c>
      <c r="G36" s="72">
        <v>0</v>
      </c>
      <c r="H36" s="72">
        <v>0</v>
      </c>
      <c r="I36" s="72">
        <v>0</v>
      </c>
      <c r="J36" s="72">
        <v>0</v>
      </c>
      <c r="K36" s="72"/>
      <c r="L36" s="72"/>
      <c r="M36" s="72" t="s">
        <v>154</v>
      </c>
      <c r="N36" s="72" t="s">
        <v>154</v>
      </c>
      <c r="O36" s="72" t="s">
        <v>154</v>
      </c>
      <c r="P36" s="183" t="s">
        <v>154</v>
      </c>
      <c r="Q36" s="73">
        <v>0</v>
      </c>
      <c r="R36" s="73" t="s">
        <v>154</v>
      </c>
    </row>
    <row r="37" spans="1:18" ht="15" customHeight="1">
      <c r="A37" s="664" t="s">
        <v>146</v>
      </c>
      <c r="B37" s="664"/>
      <c r="C37" s="96" t="s">
        <v>154</v>
      </c>
      <c r="D37" s="96"/>
      <c r="E37" s="96"/>
      <c r="F37" s="94"/>
      <c r="G37" s="94"/>
      <c r="H37" s="94"/>
      <c r="I37" s="94"/>
      <c r="J37" s="94"/>
      <c r="K37" s="94"/>
      <c r="L37" s="94"/>
      <c r="M37" s="94"/>
      <c r="N37" s="94"/>
      <c r="O37" s="94"/>
      <c r="P37" s="188"/>
      <c r="Q37" s="103"/>
      <c r="R37" s="103"/>
    </row>
    <row r="38" spans="1:18" s="17" customFormat="1" ht="30" customHeight="1">
      <c r="A38" s="24" t="s">
        <v>124</v>
      </c>
      <c r="B38" s="24" t="s">
        <v>125</v>
      </c>
      <c r="C38" s="24" t="s">
        <v>138</v>
      </c>
      <c r="D38" s="24" t="s">
        <v>44</v>
      </c>
      <c r="E38" s="24" t="s">
        <v>45</v>
      </c>
      <c r="F38" s="23" t="s">
        <v>62</v>
      </c>
      <c r="G38" s="24" t="s">
        <v>156</v>
      </c>
      <c r="H38" s="24" t="s">
        <v>157</v>
      </c>
      <c r="I38" s="24" t="s">
        <v>69</v>
      </c>
      <c r="J38" s="24" t="s">
        <v>63</v>
      </c>
      <c r="K38" s="24" t="s">
        <v>216</v>
      </c>
      <c r="L38" s="24" t="s">
        <v>18</v>
      </c>
      <c r="M38" s="24" t="s">
        <v>61</v>
      </c>
      <c r="N38" s="24" t="s">
        <v>10</v>
      </c>
      <c r="O38" s="146" t="s">
        <v>122</v>
      </c>
      <c r="P38" s="146" t="s">
        <v>123</v>
      </c>
      <c r="Q38" s="140" t="s">
        <v>11</v>
      </c>
      <c r="R38" s="140" t="s">
        <v>27</v>
      </c>
    </row>
    <row r="39" spans="1:18" s="26" customFormat="1" ht="15" customHeight="1">
      <c r="A39" s="48">
        <v>2013</v>
      </c>
      <c r="B39" s="48" t="s">
        <v>129</v>
      </c>
      <c r="C39" s="590"/>
      <c r="D39" s="590"/>
      <c r="E39" s="590"/>
      <c r="F39" s="76">
        <v>1</v>
      </c>
      <c r="G39" s="76">
        <v>1</v>
      </c>
      <c r="H39" s="76"/>
      <c r="I39" s="76">
        <v>1</v>
      </c>
      <c r="J39" s="76"/>
      <c r="K39" s="76"/>
      <c r="L39" s="76"/>
      <c r="M39" s="76">
        <v>1946</v>
      </c>
      <c r="N39" s="208" t="s">
        <v>41</v>
      </c>
      <c r="O39" s="70"/>
      <c r="P39" s="182"/>
      <c r="Q39" s="99">
        <v>660</v>
      </c>
      <c r="R39" s="99"/>
    </row>
    <row r="40" spans="1:18" ht="15" customHeight="1">
      <c r="A40" s="665" t="s">
        <v>161</v>
      </c>
      <c r="B40" s="665"/>
      <c r="C40" s="72" t="s">
        <v>154</v>
      </c>
      <c r="D40" s="72"/>
      <c r="E40" s="72"/>
      <c r="F40" s="72">
        <f>SUM(F39:F39)</f>
        <v>1</v>
      </c>
      <c r="G40" s="72">
        <f>SUM(G39:G39)</f>
        <v>1</v>
      </c>
      <c r="H40" s="72">
        <f>SUM(H39:H39)</f>
        <v>0</v>
      </c>
      <c r="I40" s="72">
        <f>SUM(I39:I39)</f>
        <v>1</v>
      </c>
      <c r="J40" s="72">
        <v>0</v>
      </c>
      <c r="K40" s="72"/>
      <c r="L40" s="72"/>
      <c r="M40" s="72"/>
      <c r="N40" s="72"/>
      <c r="O40" s="72"/>
      <c r="P40" s="148"/>
      <c r="Q40" s="73">
        <f>SUM(Q39:Q39)</f>
        <v>660</v>
      </c>
      <c r="R40" s="73" t="s">
        <v>154</v>
      </c>
    </row>
    <row r="41" spans="1:18" ht="15" customHeight="1">
      <c r="A41" s="664" t="s">
        <v>147</v>
      </c>
      <c r="B41" s="664"/>
      <c r="C41" s="96" t="s">
        <v>154</v>
      </c>
      <c r="D41" s="96"/>
      <c r="E41" s="96"/>
      <c r="F41" s="96"/>
      <c r="G41" s="96"/>
      <c r="H41" s="96"/>
      <c r="I41" s="96"/>
      <c r="J41" s="96"/>
      <c r="K41" s="96"/>
      <c r="L41" s="96"/>
      <c r="M41" s="96"/>
      <c r="N41" s="96"/>
      <c r="O41" s="96"/>
      <c r="P41" s="187"/>
      <c r="Q41" s="97"/>
      <c r="R41" s="97"/>
    </row>
    <row r="42" spans="1:18" s="17" customFormat="1" ht="30" customHeight="1">
      <c r="A42" s="24" t="s">
        <v>124</v>
      </c>
      <c r="B42" s="24" t="s">
        <v>125</v>
      </c>
      <c r="C42" s="24" t="s">
        <v>138</v>
      </c>
      <c r="D42" s="24" t="s">
        <v>44</v>
      </c>
      <c r="E42" s="24" t="s">
        <v>45</v>
      </c>
      <c r="F42" s="23" t="s">
        <v>62</v>
      </c>
      <c r="G42" s="24" t="s">
        <v>156</v>
      </c>
      <c r="H42" s="24" t="s">
        <v>157</v>
      </c>
      <c r="I42" s="24" t="s">
        <v>69</v>
      </c>
      <c r="J42" s="24" t="s">
        <v>63</v>
      </c>
      <c r="K42" s="24" t="s">
        <v>216</v>
      </c>
      <c r="L42" s="24" t="s">
        <v>18</v>
      </c>
      <c r="M42" s="24" t="s">
        <v>61</v>
      </c>
      <c r="N42" s="24" t="s">
        <v>10</v>
      </c>
      <c r="O42" s="146" t="s">
        <v>122</v>
      </c>
      <c r="P42" s="146" t="s">
        <v>123</v>
      </c>
      <c r="Q42" s="140" t="s">
        <v>11</v>
      </c>
      <c r="R42" s="140" t="s">
        <v>27</v>
      </c>
    </row>
    <row r="43" spans="1:18" s="26" customFormat="1" ht="15" customHeight="1">
      <c r="A43" s="48">
        <v>2013</v>
      </c>
      <c r="B43" s="48" t="s">
        <v>130</v>
      </c>
      <c r="C43" s="590"/>
      <c r="D43" s="590"/>
      <c r="E43" s="590"/>
      <c r="F43" s="76">
        <v>1</v>
      </c>
      <c r="G43" s="76">
        <v>1</v>
      </c>
      <c r="H43" s="76"/>
      <c r="I43" s="76">
        <v>1</v>
      </c>
      <c r="J43" s="76"/>
      <c r="K43" s="76"/>
      <c r="L43" s="76"/>
      <c r="M43" s="76">
        <v>1942</v>
      </c>
      <c r="N43" s="208" t="s">
        <v>41</v>
      </c>
      <c r="O43" s="70"/>
      <c r="P43" s="182"/>
      <c r="Q43" s="99">
        <v>300</v>
      </c>
      <c r="R43" s="99"/>
    </row>
    <row r="44" spans="1:18" ht="15" customHeight="1">
      <c r="A44" s="665" t="s">
        <v>162</v>
      </c>
      <c r="B44" s="665"/>
      <c r="C44" s="72" t="s">
        <v>154</v>
      </c>
      <c r="D44" s="72"/>
      <c r="E44" s="72"/>
      <c r="F44" s="72">
        <f>SUM(F43)</f>
        <v>1</v>
      </c>
      <c r="G44" s="72">
        <f>SUM(G43)</f>
        <v>1</v>
      </c>
      <c r="H44" s="72">
        <f>SUM(H43)</f>
        <v>0</v>
      </c>
      <c r="I44" s="72">
        <f>SUM(I43)</f>
        <v>1</v>
      </c>
      <c r="J44" s="72">
        <f>SUM(J43)</f>
        <v>0</v>
      </c>
      <c r="K44" s="72"/>
      <c r="L44" s="72"/>
      <c r="M44" s="72" t="s">
        <v>154</v>
      </c>
      <c r="N44" s="72" t="s">
        <v>154</v>
      </c>
      <c r="O44" s="72" t="s">
        <v>154</v>
      </c>
      <c r="P44" s="148" t="s">
        <v>154</v>
      </c>
      <c r="Q44" s="73">
        <f>SUM(Q43)</f>
        <v>300</v>
      </c>
      <c r="R44" s="73" t="s">
        <v>154</v>
      </c>
    </row>
    <row r="45" spans="1:18" ht="15" customHeight="1">
      <c r="A45" s="664" t="s">
        <v>148</v>
      </c>
      <c r="B45" s="664"/>
      <c r="C45" s="96" t="s">
        <v>154</v>
      </c>
      <c r="D45" s="96"/>
      <c r="E45" s="96"/>
      <c r="F45" s="96"/>
      <c r="G45" s="96"/>
      <c r="H45" s="96"/>
      <c r="I45" s="96"/>
      <c r="J45" s="96"/>
      <c r="K45" s="96"/>
      <c r="L45" s="96"/>
      <c r="M45" s="96"/>
      <c r="N45" s="96"/>
      <c r="O45" s="96"/>
      <c r="P45" s="187"/>
      <c r="Q45" s="97"/>
      <c r="R45" s="97"/>
    </row>
    <row r="46" spans="1:18" s="17" customFormat="1" ht="30" customHeight="1">
      <c r="A46" s="24" t="s">
        <v>124</v>
      </c>
      <c r="B46" s="24" t="s">
        <v>125</v>
      </c>
      <c r="C46" s="24" t="s">
        <v>138</v>
      </c>
      <c r="D46" s="24" t="s">
        <v>44</v>
      </c>
      <c r="E46" s="24" t="s">
        <v>45</v>
      </c>
      <c r="F46" s="23" t="s">
        <v>62</v>
      </c>
      <c r="G46" s="24" t="s">
        <v>156</v>
      </c>
      <c r="H46" s="24" t="s">
        <v>157</v>
      </c>
      <c r="I46" s="24" t="s">
        <v>69</v>
      </c>
      <c r="J46" s="24" t="s">
        <v>63</v>
      </c>
      <c r="K46" s="24" t="s">
        <v>216</v>
      </c>
      <c r="L46" s="24" t="s">
        <v>18</v>
      </c>
      <c r="M46" s="24" t="s">
        <v>61</v>
      </c>
      <c r="N46" s="24" t="s">
        <v>10</v>
      </c>
      <c r="O46" s="146" t="s">
        <v>122</v>
      </c>
      <c r="P46" s="146" t="s">
        <v>123</v>
      </c>
      <c r="Q46" s="140" t="s">
        <v>11</v>
      </c>
      <c r="R46" s="140" t="s">
        <v>27</v>
      </c>
    </row>
    <row r="47" spans="1:18" ht="15" customHeight="1">
      <c r="A47" s="665" t="s">
        <v>70</v>
      </c>
      <c r="B47" s="665"/>
      <c r="C47" s="72" t="s">
        <v>154</v>
      </c>
      <c r="D47" s="72"/>
      <c r="E47" s="72"/>
      <c r="F47" s="72">
        <v>0</v>
      </c>
      <c r="G47" s="72">
        <v>0</v>
      </c>
      <c r="H47" s="72">
        <v>0</v>
      </c>
      <c r="I47" s="72">
        <v>0</v>
      </c>
      <c r="J47" s="72">
        <v>0</v>
      </c>
      <c r="K47" s="72"/>
      <c r="L47" s="72"/>
      <c r="M47" s="72" t="s">
        <v>154</v>
      </c>
      <c r="N47" s="72" t="s">
        <v>154</v>
      </c>
      <c r="O47" s="72" t="s">
        <v>154</v>
      </c>
      <c r="P47" s="148" t="s">
        <v>154</v>
      </c>
      <c r="Q47" s="73">
        <v>0</v>
      </c>
      <c r="R47" s="73" t="s">
        <v>154</v>
      </c>
    </row>
    <row r="48" spans="1:18" ht="15" customHeight="1">
      <c r="A48" s="664" t="s">
        <v>149</v>
      </c>
      <c r="B48" s="664"/>
      <c r="C48" s="96" t="s">
        <v>154</v>
      </c>
      <c r="D48" s="96"/>
      <c r="E48" s="96"/>
      <c r="F48" s="96"/>
      <c r="G48" s="96"/>
      <c r="H48" s="96"/>
      <c r="I48" s="96"/>
      <c r="J48" s="96"/>
      <c r="K48" s="96"/>
      <c r="L48" s="96"/>
      <c r="M48" s="96"/>
      <c r="N48" s="96"/>
      <c r="O48" s="96"/>
      <c r="P48" s="187"/>
      <c r="Q48" s="97"/>
      <c r="R48" s="97"/>
    </row>
    <row r="49" spans="1:18" s="17" customFormat="1" ht="30" customHeight="1">
      <c r="A49" s="24" t="s">
        <v>124</v>
      </c>
      <c r="B49" s="24" t="s">
        <v>125</v>
      </c>
      <c r="C49" s="24" t="s">
        <v>138</v>
      </c>
      <c r="D49" s="24" t="s">
        <v>44</v>
      </c>
      <c r="E49" s="24" t="s">
        <v>45</v>
      </c>
      <c r="F49" s="23" t="s">
        <v>62</v>
      </c>
      <c r="G49" s="24" t="s">
        <v>156</v>
      </c>
      <c r="H49" s="24" t="s">
        <v>157</v>
      </c>
      <c r="I49" s="24" t="s">
        <v>69</v>
      </c>
      <c r="J49" s="24" t="s">
        <v>63</v>
      </c>
      <c r="K49" s="24" t="s">
        <v>216</v>
      </c>
      <c r="L49" s="24" t="s">
        <v>18</v>
      </c>
      <c r="M49" s="24" t="s">
        <v>61</v>
      </c>
      <c r="N49" s="24" t="s">
        <v>10</v>
      </c>
      <c r="O49" s="146" t="s">
        <v>122</v>
      </c>
      <c r="P49" s="146" t="s">
        <v>123</v>
      </c>
      <c r="Q49" s="140" t="s">
        <v>11</v>
      </c>
      <c r="R49" s="140" t="s">
        <v>27</v>
      </c>
    </row>
    <row r="50" spans="1:18" s="26" customFormat="1" ht="15" customHeight="1">
      <c r="A50" s="48">
        <v>2013</v>
      </c>
      <c r="B50" s="48" t="s">
        <v>135</v>
      </c>
      <c r="C50" s="590"/>
      <c r="D50" s="590"/>
      <c r="E50" s="590"/>
      <c r="F50" s="76">
        <v>1</v>
      </c>
      <c r="G50" s="76">
        <v>1</v>
      </c>
      <c r="H50" s="76"/>
      <c r="I50" s="76">
        <v>1</v>
      </c>
      <c r="J50" s="76"/>
      <c r="K50" s="76"/>
      <c r="L50" s="76"/>
      <c r="M50" s="76">
        <v>1934</v>
      </c>
      <c r="N50" s="208" t="s">
        <v>42</v>
      </c>
      <c r="O50" s="70"/>
      <c r="P50" s="182"/>
      <c r="Q50" s="99">
        <v>182.5</v>
      </c>
      <c r="R50" s="99"/>
    </row>
    <row r="51" spans="1:18" ht="15" customHeight="1">
      <c r="A51" s="665" t="s">
        <v>163</v>
      </c>
      <c r="B51" s="665"/>
      <c r="C51" s="72" t="s">
        <v>154</v>
      </c>
      <c r="D51" s="72"/>
      <c r="E51" s="72"/>
      <c r="F51" s="72">
        <f>SUM(F50)</f>
        <v>1</v>
      </c>
      <c r="G51" s="72">
        <f>SUM(G50)</f>
        <v>1</v>
      </c>
      <c r="H51" s="72">
        <f>SUM(H50)</f>
        <v>0</v>
      </c>
      <c r="I51" s="72">
        <f>SUM(I50)</f>
        <v>1</v>
      </c>
      <c r="J51" s="72">
        <f>SUM(J50)</f>
        <v>0</v>
      </c>
      <c r="K51" s="72"/>
      <c r="L51" s="72"/>
      <c r="M51" s="72"/>
      <c r="N51" s="72"/>
      <c r="O51" s="72"/>
      <c r="P51" s="148"/>
      <c r="Q51" s="73">
        <f>SUM(Q50)</f>
        <v>182.5</v>
      </c>
      <c r="R51" s="73" t="s">
        <v>154</v>
      </c>
    </row>
    <row r="52" spans="1:18" ht="15" customHeight="1">
      <c r="A52" s="664" t="s">
        <v>150</v>
      </c>
      <c r="B52" s="664"/>
      <c r="C52" s="96" t="s">
        <v>154</v>
      </c>
      <c r="D52" s="96"/>
      <c r="E52" s="96"/>
      <c r="F52" s="96"/>
      <c r="G52" s="96"/>
      <c r="H52" s="96"/>
      <c r="I52" s="96"/>
      <c r="J52" s="96"/>
      <c r="K52" s="96"/>
      <c r="L52" s="96"/>
      <c r="M52" s="96"/>
      <c r="N52" s="96"/>
      <c r="O52" s="96"/>
      <c r="P52" s="187"/>
      <c r="Q52" s="97"/>
      <c r="R52" s="97"/>
    </row>
    <row r="53" spans="1:18" s="17" customFormat="1" ht="30" customHeight="1">
      <c r="A53" s="24" t="s">
        <v>124</v>
      </c>
      <c r="B53" s="24" t="s">
        <v>125</v>
      </c>
      <c r="C53" s="24" t="s">
        <v>138</v>
      </c>
      <c r="D53" s="24" t="s">
        <v>44</v>
      </c>
      <c r="E53" s="24" t="s">
        <v>45</v>
      </c>
      <c r="F53" s="23" t="s">
        <v>62</v>
      </c>
      <c r="G53" s="24" t="s">
        <v>156</v>
      </c>
      <c r="H53" s="24" t="s">
        <v>157</v>
      </c>
      <c r="I53" s="24" t="s">
        <v>69</v>
      </c>
      <c r="J53" s="24" t="s">
        <v>63</v>
      </c>
      <c r="K53" s="24" t="s">
        <v>216</v>
      </c>
      <c r="L53" s="24" t="s">
        <v>18</v>
      </c>
      <c r="M53" s="24" t="s">
        <v>61</v>
      </c>
      <c r="N53" s="24" t="s">
        <v>10</v>
      </c>
      <c r="O53" s="146" t="s">
        <v>122</v>
      </c>
      <c r="P53" s="146" t="s">
        <v>123</v>
      </c>
      <c r="Q53" s="140" t="s">
        <v>11</v>
      </c>
      <c r="R53" s="140" t="s">
        <v>27</v>
      </c>
    </row>
    <row r="54" spans="1:18" s="26" customFormat="1" ht="15" customHeight="1">
      <c r="A54" s="48">
        <v>2013</v>
      </c>
      <c r="B54" s="26" t="s">
        <v>132</v>
      </c>
      <c r="C54" s="590"/>
      <c r="D54" s="590"/>
      <c r="E54" s="590"/>
      <c r="F54" s="76">
        <v>1</v>
      </c>
      <c r="G54" s="76"/>
      <c r="H54" s="76">
        <v>1</v>
      </c>
      <c r="I54" s="76">
        <v>1</v>
      </c>
      <c r="J54" s="76"/>
      <c r="K54" s="76"/>
      <c r="L54" s="76"/>
      <c r="M54" s="76">
        <v>1935</v>
      </c>
      <c r="N54" s="208" t="s">
        <v>41</v>
      </c>
      <c r="O54" s="70"/>
      <c r="P54" s="182"/>
      <c r="Q54" s="99">
        <v>300</v>
      </c>
      <c r="R54" s="99"/>
    </row>
    <row r="55" spans="1:18" ht="15" customHeight="1">
      <c r="A55" s="665" t="s">
        <v>81</v>
      </c>
      <c r="B55" s="665"/>
      <c r="C55" s="72" t="s">
        <v>154</v>
      </c>
      <c r="D55" s="72"/>
      <c r="E55" s="72"/>
      <c r="F55" s="72">
        <f>SUM(F54)</f>
        <v>1</v>
      </c>
      <c r="G55" s="72">
        <f>SUM(G54)</f>
        <v>0</v>
      </c>
      <c r="H55" s="72">
        <f>SUM(H54)</f>
        <v>1</v>
      </c>
      <c r="I55" s="72">
        <f>SUM(I54)</f>
        <v>1</v>
      </c>
      <c r="J55" s="72">
        <f>SUM(J54)</f>
        <v>0</v>
      </c>
      <c r="K55" s="72"/>
      <c r="L55" s="72"/>
      <c r="M55" s="72" t="s">
        <v>154</v>
      </c>
      <c r="N55" s="72" t="s">
        <v>154</v>
      </c>
      <c r="O55" s="72" t="s">
        <v>154</v>
      </c>
      <c r="P55" s="148" t="s">
        <v>154</v>
      </c>
      <c r="Q55" s="73">
        <f>SUM(Q54)</f>
        <v>300</v>
      </c>
      <c r="R55" s="73" t="s">
        <v>154</v>
      </c>
    </row>
    <row r="56" spans="1:18" ht="15" customHeight="1">
      <c r="A56" s="664" t="s">
        <v>151</v>
      </c>
      <c r="B56" s="664"/>
      <c r="C56" s="96" t="s">
        <v>154</v>
      </c>
      <c r="D56" s="96"/>
      <c r="E56" s="96"/>
      <c r="F56" s="96"/>
      <c r="G56" s="96"/>
      <c r="H56" s="96"/>
      <c r="I56" s="96"/>
      <c r="J56" s="96"/>
      <c r="K56" s="96"/>
      <c r="L56" s="96"/>
      <c r="M56" s="96"/>
      <c r="N56" s="96"/>
      <c r="O56" s="96"/>
      <c r="P56" s="187"/>
      <c r="Q56" s="97"/>
      <c r="R56" s="97"/>
    </row>
    <row r="57" spans="1:18" s="17" customFormat="1" ht="30" customHeight="1">
      <c r="A57" s="24" t="s">
        <v>124</v>
      </c>
      <c r="B57" s="24" t="s">
        <v>125</v>
      </c>
      <c r="C57" s="24" t="s">
        <v>138</v>
      </c>
      <c r="D57" s="24" t="s">
        <v>44</v>
      </c>
      <c r="E57" s="24" t="s">
        <v>45</v>
      </c>
      <c r="F57" s="23" t="s">
        <v>62</v>
      </c>
      <c r="G57" s="24" t="s">
        <v>156</v>
      </c>
      <c r="H57" s="24" t="s">
        <v>157</v>
      </c>
      <c r="I57" s="24" t="s">
        <v>69</v>
      </c>
      <c r="J57" s="24" t="s">
        <v>63</v>
      </c>
      <c r="K57" s="24" t="s">
        <v>216</v>
      </c>
      <c r="L57" s="24" t="s">
        <v>18</v>
      </c>
      <c r="M57" s="24" t="s">
        <v>61</v>
      </c>
      <c r="N57" s="24" t="s">
        <v>10</v>
      </c>
      <c r="O57" s="146" t="s">
        <v>122</v>
      </c>
      <c r="P57" s="146" t="s">
        <v>123</v>
      </c>
      <c r="Q57" s="140" t="s">
        <v>11</v>
      </c>
      <c r="R57" s="140" t="s">
        <v>27</v>
      </c>
    </row>
    <row r="58" spans="1:18" s="26" customFormat="1" ht="15" customHeight="1">
      <c r="A58" s="48">
        <v>2013</v>
      </c>
      <c r="B58" s="48" t="s">
        <v>152</v>
      </c>
      <c r="C58" s="590"/>
      <c r="D58" s="590"/>
      <c r="E58" s="590"/>
      <c r="F58" s="85">
        <v>1</v>
      </c>
      <c r="G58" s="76"/>
      <c r="H58" s="76">
        <v>1</v>
      </c>
      <c r="I58" s="85">
        <v>1</v>
      </c>
      <c r="J58" s="76"/>
      <c r="K58" s="76"/>
      <c r="L58" s="76"/>
      <c r="M58" s="76">
        <v>1938</v>
      </c>
      <c r="N58" s="208" t="s">
        <v>41</v>
      </c>
      <c r="O58" s="70"/>
      <c r="P58" s="182"/>
      <c r="Q58" s="99">
        <v>500</v>
      </c>
      <c r="R58" s="99"/>
    </row>
    <row r="59" spans="1:18" s="26" customFormat="1" ht="15" customHeight="1">
      <c r="A59" s="48">
        <v>2013</v>
      </c>
      <c r="B59" s="48" t="s">
        <v>152</v>
      </c>
      <c r="C59" s="590"/>
      <c r="D59" s="590"/>
      <c r="E59" s="590"/>
      <c r="F59" s="85">
        <v>1</v>
      </c>
      <c r="G59" s="76">
        <v>1</v>
      </c>
      <c r="H59" s="76"/>
      <c r="I59" s="85">
        <v>1</v>
      </c>
      <c r="J59" s="76"/>
      <c r="K59" s="76"/>
      <c r="L59" s="76"/>
      <c r="M59" s="76">
        <v>1937</v>
      </c>
      <c r="N59" s="208" t="s">
        <v>41</v>
      </c>
      <c r="O59" s="70"/>
      <c r="P59" s="182"/>
      <c r="Q59" s="99">
        <v>3600</v>
      </c>
      <c r="R59" s="99"/>
    </row>
    <row r="60" spans="1:18" s="26" customFormat="1" ht="15" customHeight="1">
      <c r="A60" s="48">
        <v>2013</v>
      </c>
      <c r="B60" s="48" t="s">
        <v>152</v>
      </c>
      <c r="C60" s="590"/>
      <c r="D60" s="590"/>
      <c r="E60" s="590"/>
      <c r="F60" s="76">
        <v>1</v>
      </c>
      <c r="G60" s="76"/>
      <c r="H60" s="76">
        <v>1</v>
      </c>
      <c r="I60" s="76">
        <v>1</v>
      </c>
      <c r="J60" s="76"/>
      <c r="K60" s="76"/>
      <c r="L60" s="76"/>
      <c r="M60" s="76">
        <v>1944</v>
      </c>
      <c r="N60" s="208" t="s">
        <v>41</v>
      </c>
      <c r="O60" s="70"/>
      <c r="P60" s="182"/>
      <c r="Q60" s="99">
        <v>3300</v>
      </c>
      <c r="R60" s="99"/>
    </row>
    <row r="61" spans="1:18" s="26" customFormat="1" ht="15" customHeight="1">
      <c r="A61" s="48">
        <v>2013</v>
      </c>
      <c r="B61" s="48" t="s">
        <v>152</v>
      </c>
      <c r="C61" s="590"/>
      <c r="D61" s="590"/>
      <c r="E61" s="590"/>
      <c r="F61" s="76">
        <v>1</v>
      </c>
      <c r="G61" s="76">
        <v>1</v>
      </c>
      <c r="H61" s="76"/>
      <c r="I61" s="76">
        <v>1</v>
      </c>
      <c r="J61" s="76"/>
      <c r="K61" s="76"/>
      <c r="L61" s="76"/>
      <c r="M61" s="76">
        <v>1927</v>
      </c>
      <c r="N61" s="208" t="s">
        <v>41</v>
      </c>
      <c r="O61" s="70"/>
      <c r="P61" s="182"/>
      <c r="Q61" s="99">
        <v>300</v>
      </c>
      <c r="R61" s="99"/>
    </row>
    <row r="62" spans="1:18" ht="15" customHeight="1">
      <c r="A62" s="665" t="s">
        <v>82</v>
      </c>
      <c r="B62" s="665"/>
      <c r="C62" s="72" t="s">
        <v>154</v>
      </c>
      <c r="D62" s="72"/>
      <c r="E62" s="72"/>
      <c r="F62" s="72">
        <f>SUM(F58:F61)</f>
        <v>4</v>
      </c>
      <c r="G62" s="72">
        <f>SUM(G58:G61)</f>
        <v>2</v>
      </c>
      <c r="H62" s="72">
        <f>SUM(H58:H61)</f>
        <v>2</v>
      </c>
      <c r="I62" s="72">
        <f>SUM(I58:I61)</f>
        <v>4</v>
      </c>
      <c r="J62" s="72">
        <f>SUM(J58:J61)</f>
        <v>0</v>
      </c>
      <c r="K62" s="72"/>
      <c r="L62" s="72"/>
      <c r="M62" s="72" t="s">
        <v>154</v>
      </c>
      <c r="N62" s="72" t="s">
        <v>154</v>
      </c>
      <c r="O62" s="72" t="s">
        <v>154</v>
      </c>
      <c r="P62" s="183" t="s">
        <v>154</v>
      </c>
      <c r="Q62" s="73">
        <f>SUM(Q58:Q61)</f>
        <v>7700</v>
      </c>
      <c r="R62" s="73" t="s">
        <v>154</v>
      </c>
    </row>
    <row r="63" spans="1:18" ht="15" customHeight="1">
      <c r="A63" s="663" t="s">
        <v>91</v>
      </c>
      <c r="B63" s="663"/>
      <c r="C63" s="91" t="s">
        <v>154</v>
      </c>
      <c r="D63" s="91"/>
      <c r="E63" s="91"/>
      <c r="F63" s="91">
        <f>SUM(F7+F33+F40+F44+F55+F62+F51)</f>
        <v>33</v>
      </c>
      <c r="G63" s="91">
        <f>SUM(G7+G33+G40+G44+G55+G62+G51)</f>
        <v>16</v>
      </c>
      <c r="H63" s="91">
        <f>SUM(H7+H33+H40+H44+H55+H62+H51)</f>
        <v>17</v>
      </c>
      <c r="I63" s="91">
        <f>SUM(I7+I33+I40+I44+I55+I62+I51)</f>
        <v>32</v>
      </c>
      <c r="J63" s="91">
        <f>SUM(J7+J33+J40+J44+J55+J62+J51)</f>
        <v>1</v>
      </c>
      <c r="K63" s="91"/>
      <c r="L63" s="91"/>
      <c r="M63" s="91"/>
      <c r="N63" s="91"/>
      <c r="O63" s="91"/>
      <c r="P63" s="190" t="s">
        <v>154</v>
      </c>
      <c r="Q63" s="104">
        <f>Q7+Q33+Q40+Q44+Q36+Q47+Q51+Q55+Q62</f>
        <v>49722.88</v>
      </c>
      <c r="R63" s="104" t="s">
        <v>154</v>
      </c>
    </row>
    <row r="65" ht="15.75">
      <c r="A65" s="220"/>
    </row>
    <row r="66" spans="3:14" ht="15.75">
      <c r="C66" s="105" t="s">
        <v>154</v>
      </c>
      <c r="D66" s="107"/>
      <c r="N66" s="209" t="s">
        <v>154</v>
      </c>
    </row>
    <row r="67" spans="3:4" ht="15.75">
      <c r="C67" s="108"/>
      <c r="D67" s="107"/>
    </row>
    <row r="68" spans="3:4" ht="15.75">
      <c r="C68" s="109"/>
      <c r="D68" s="80"/>
    </row>
    <row r="69" spans="3:4" ht="15.75">
      <c r="C69" s="108"/>
      <c r="D69" s="107"/>
    </row>
    <row r="70" spans="3:4" ht="15.75">
      <c r="C70" s="108"/>
      <c r="D70" s="107"/>
    </row>
    <row r="71" spans="3:4" ht="15.75">
      <c r="C71" s="108"/>
      <c r="D71" s="107"/>
    </row>
    <row r="72" spans="3:4" ht="15.75">
      <c r="C72" s="108"/>
      <c r="D72" s="107"/>
    </row>
    <row r="73" spans="3:4" ht="15.75">
      <c r="C73" s="110"/>
      <c r="D73" s="110"/>
    </row>
  </sheetData>
  <mergeCells count="21">
    <mergeCell ref="A8:B8"/>
    <mergeCell ref="A33:B33"/>
    <mergeCell ref="A34:B34"/>
    <mergeCell ref="A36:B36"/>
    <mergeCell ref="A1:R1"/>
    <mergeCell ref="A2:R2"/>
    <mergeCell ref="A3:B3"/>
    <mergeCell ref="A7:B7"/>
    <mergeCell ref="A51:B51"/>
    <mergeCell ref="A37:B37"/>
    <mergeCell ref="A40:B40"/>
    <mergeCell ref="A45:B45"/>
    <mergeCell ref="A47:B47"/>
    <mergeCell ref="A48:B48"/>
    <mergeCell ref="A41:B41"/>
    <mergeCell ref="A44:B44"/>
    <mergeCell ref="A63:B63"/>
    <mergeCell ref="A52:B52"/>
    <mergeCell ref="A55:B55"/>
    <mergeCell ref="A56:B56"/>
    <mergeCell ref="A62:B62"/>
  </mergeCells>
  <printOptions/>
  <pageMargins left="0.1968503937007874" right="0.1968503937007874" top="0.1968503937007874" bottom="0.1968503937007874" header="0.5118110236220472" footer="0.5118110236220472"/>
  <pageSetup horizontalDpi="600" verticalDpi="600" orientation="landscape" paperSize="9" scale="75"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sheetPr codeName="Foglio15">
    <tabColor indexed="57"/>
  </sheetPr>
  <dimension ref="A1:T222"/>
  <sheetViews>
    <sheetView zoomScale="75" zoomScaleNormal="75" workbookViewId="0" topLeftCell="A58">
      <selection activeCell="C78" sqref="C78:E88"/>
    </sheetView>
  </sheetViews>
  <sheetFormatPr defaultColWidth="9.140625" defaultRowHeight="12.75"/>
  <cols>
    <col min="1" max="1" width="17.7109375" style="38" customWidth="1"/>
    <col min="2" max="2" width="25.28125" style="38" customWidth="1"/>
    <col min="3" max="4" width="20.7109375" style="17" customWidth="1"/>
    <col min="5" max="5" width="20.7109375" style="38" customWidth="1"/>
    <col min="6" max="6" width="7.7109375" style="17" customWidth="1"/>
    <col min="7" max="8" width="5.7109375" style="17" customWidth="1"/>
    <col min="9" max="9" width="9.7109375" style="25" customWidth="1"/>
    <col min="10" max="10" width="9.7109375" style="17" customWidth="1"/>
    <col min="11" max="12" width="13.7109375" style="17" customWidth="1"/>
    <col min="13" max="13" width="10.140625" style="17" customWidth="1"/>
    <col min="14" max="14" width="16.7109375" style="210" customWidth="1"/>
    <col min="15" max="15" width="12.28125" style="121" customWidth="1"/>
    <col min="16" max="16" width="12.28125" style="64" customWidth="1"/>
    <col min="17" max="17" width="18.00390625" style="17" customWidth="1"/>
    <col min="18" max="18" width="22.57421875" style="38" customWidth="1"/>
    <col min="19" max="19" width="13.140625" style="17" customWidth="1"/>
    <col min="20" max="20" width="15.421875" style="17" customWidth="1"/>
    <col min="21" max="21" width="13.140625" style="17" customWidth="1"/>
    <col min="22" max="22" width="16.8515625" style="17" customWidth="1"/>
    <col min="23" max="16384" width="9.140625" style="17" customWidth="1"/>
  </cols>
  <sheetData>
    <row r="1" spans="1:20" ht="30" customHeight="1">
      <c r="A1" s="620" t="s">
        <v>77</v>
      </c>
      <c r="B1" s="619"/>
      <c r="C1" s="619"/>
      <c r="D1" s="619"/>
      <c r="E1" s="619"/>
      <c r="F1" s="619"/>
      <c r="G1" s="619"/>
      <c r="H1" s="619"/>
      <c r="I1" s="619"/>
      <c r="J1" s="619"/>
      <c r="K1" s="619"/>
      <c r="L1" s="619"/>
      <c r="M1" s="619"/>
      <c r="N1" s="619"/>
      <c r="O1" s="619"/>
      <c r="P1" s="619"/>
      <c r="Q1" s="619"/>
      <c r="R1" s="619"/>
      <c r="S1" s="619"/>
      <c r="T1" s="144">
        <v>40070131</v>
      </c>
    </row>
    <row r="2" spans="1:20" ht="39" customHeight="1">
      <c r="A2" s="653" t="s">
        <v>28</v>
      </c>
      <c r="B2" s="619"/>
      <c r="C2" s="619"/>
      <c r="D2" s="619"/>
      <c r="E2" s="619"/>
      <c r="F2" s="619"/>
      <c r="G2" s="619"/>
      <c r="H2" s="619"/>
      <c r="I2" s="619"/>
      <c r="J2" s="619"/>
      <c r="K2" s="619"/>
      <c r="L2" s="619"/>
      <c r="M2" s="619"/>
      <c r="N2" s="619"/>
      <c r="O2" s="619"/>
      <c r="P2" s="619"/>
      <c r="Q2" s="619"/>
      <c r="R2" s="619"/>
      <c r="S2" s="619"/>
      <c r="T2" s="619"/>
    </row>
    <row r="3" spans="1:20" ht="15" customHeight="1">
      <c r="A3" s="650" t="s">
        <v>143</v>
      </c>
      <c r="B3" s="650"/>
      <c r="C3" s="20"/>
      <c r="D3" s="20"/>
      <c r="E3" s="20"/>
      <c r="F3" s="21"/>
      <c r="G3" s="22"/>
      <c r="H3" s="22"/>
      <c r="I3" s="22"/>
      <c r="J3" s="22"/>
      <c r="K3" s="22"/>
      <c r="L3" s="22"/>
      <c r="M3" s="22"/>
      <c r="N3" s="29"/>
      <c r="O3" s="145"/>
      <c r="P3" s="145"/>
      <c r="Q3" s="46"/>
      <c r="R3" s="219"/>
      <c r="S3" s="111"/>
      <c r="T3" s="111"/>
    </row>
    <row r="4" spans="1:20" s="92" customFormat="1" ht="47.25"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c r="S4" s="671" t="s">
        <v>64</v>
      </c>
      <c r="T4" s="672"/>
    </row>
    <row r="5" spans="1:20" ht="15" customHeight="1">
      <c r="A5" s="75">
        <v>2013</v>
      </c>
      <c r="B5" s="75" t="s">
        <v>126</v>
      </c>
      <c r="C5" s="590"/>
      <c r="D5" s="590"/>
      <c r="E5" s="590"/>
      <c r="F5" s="67">
        <v>1</v>
      </c>
      <c r="G5" s="67">
        <v>1</v>
      </c>
      <c r="H5" s="67"/>
      <c r="I5" s="67">
        <v>1</v>
      </c>
      <c r="J5" s="67"/>
      <c r="K5" s="67"/>
      <c r="L5" s="67"/>
      <c r="M5" s="67">
        <v>1926</v>
      </c>
      <c r="N5" s="113" t="s">
        <v>43</v>
      </c>
      <c r="O5" s="130"/>
      <c r="P5" s="114"/>
      <c r="Q5" s="114">
        <f>2157.15+2.06+2.9</f>
        <v>2162.11</v>
      </c>
      <c r="R5" s="75" t="s">
        <v>93</v>
      </c>
      <c r="S5" s="113">
        <v>41275</v>
      </c>
      <c r="T5" s="113">
        <v>41639</v>
      </c>
    </row>
    <row r="6" spans="1:20" ht="15" customHeight="1">
      <c r="A6" s="75">
        <v>2013</v>
      </c>
      <c r="B6" s="75" t="s">
        <v>126</v>
      </c>
      <c r="C6" s="590"/>
      <c r="D6" s="590"/>
      <c r="E6" s="590"/>
      <c r="F6" s="67">
        <v>1</v>
      </c>
      <c r="G6" s="67"/>
      <c r="H6" s="67">
        <v>1</v>
      </c>
      <c r="I6" s="67">
        <v>1</v>
      </c>
      <c r="J6" s="67"/>
      <c r="K6" s="67"/>
      <c r="L6" s="67"/>
      <c r="M6" s="67">
        <v>1918</v>
      </c>
      <c r="N6" s="113" t="s">
        <v>43</v>
      </c>
      <c r="O6" s="130"/>
      <c r="P6" s="114"/>
      <c r="Q6" s="114">
        <f>2230.15+2.06+2.9</f>
        <v>2235.11</v>
      </c>
      <c r="R6" s="75" t="s">
        <v>93</v>
      </c>
      <c r="S6" s="113">
        <v>41275</v>
      </c>
      <c r="T6" s="113">
        <v>41639</v>
      </c>
    </row>
    <row r="7" spans="1:20" ht="15" customHeight="1">
      <c r="A7" s="75">
        <v>2013</v>
      </c>
      <c r="B7" s="75" t="s">
        <v>126</v>
      </c>
      <c r="C7" s="590"/>
      <c r="D7" s="590"/>
      <c r="E7" s="590"/>
      <c r="F7" s="67">
        <v>1</v>
      </c>
      <c r="G7" s="67"/>
      <c r="H7" s="67">
        <v>1</v>
      </c>
      <c r="I7" s="67">
        <v>1</v>
      </c>
      <c r="J7" s="67"/>
      <c r="K7" s="67"/>
      <c r="L7" s="67"/>
      <c r="M7" s="67">
        <v>1917</v>
      </c>
      <c r="N7" s="113" t="s">
        <v>43</v>
      </c>
      <c r="O7" s="130"/>
      <c r="P7" s="114"/>
      <c r="Q7" s="114">
        <f>4683.97</f>
        <v>4683.97</v>
      </c>
      <c r="R7" s="75" t="s">
        <v>111</v>
      </c>
      <c r="S7" s="113">
        <v>41275</v>
      </c>
      <c r="T7" s="113">
        <v>41639</v>
      </c>
    </row>
    <row r="8" spans="1:20" ht="15" customHeight="1">
      <c r="A8" s="75">
        <v>2013</v>
      </c>
      <c r="B8" s="75" t="s">
        <v>126</v>
      </c>
      <c r="C8" s="590"/>
      <c r="D8" s="590"/>
      <c r="E8" s="590"/>
      <c r="F8" s="67">
        <v>1</v>
      </c>
      <c r="G8" s="67">
        <v>1</v>
      </c>
      <c r="H8" s="67"/>
      <c r="I8" s="67">
        <v>1</v>
      </c>
      <c r="J8" s="67"/>
      <c r="K8" s="67"/>
      <c r="L8" s="67"/>
      <c r="M8" s="67">
        <v>1927</v>
      </c>
      <c r="N8" s="113" t="s">
        <v>43</v>
      </c>
      <c r="O8" s="130"/>
      <c r="P8" s="114"/>
      <c r="Q8" s="114">
        <v>4383.3</v>
      </c>
      <c r="R8" s="75" t="s">
        <v>115</v>
      </c>
      <c r="S8" s="113">
        <v>41487</v>
      </c>
      <c r="T8" s="113">
        <v>41639</v>
      </c>
    </row>
    <row r="9" spans="1:20" ht="15" customHeight="1">
      <c r="A9" s="665" t="s">
        <v>158</v>
      </c>
      <c r="B9" s="665"/>
      <c r="C9" s="72" t="s">
        <v>154</v>
      </c>
      <c r="D9" s="72"/>
      <c r="E9" s="72"/>
      <c r="F9" s="72">
        <f>SUM(F5:F8)</f>
        <v>4</v>
      </c>
      <c r="G9" s="72">
        <f>SUM(G5:G8)</f>
        <v>2</v>
      </c>
      <c r="H9" s="72">
        <f>SUM(H5:H8)</f>
        <v>2</v>
      </c>
      <c r="I9" s="72">
        <f>SUM(I5:I8)</f>
        <v>4</v>
      </c>
      <c r="J9" s="72">
        <v>0</v>
      </c>
      <c r="K9" s="72"/>
      <c r="L9" s="72"/>
      <c r="M9" s="72"/>
      <c r="N9" s="72"/>
      <c r="O9" s="72"/>
      <c r="P9" s="72"/>
      <c r="Q9" s="73">
        <f>SUM(Q5:Q8)</f>
        <v>13464.490000000002</v>
      </c>
      <c r="R9" s="390"/>
      <c r="S9" s="115"/>
      <c r="T9" s="115"/>
    </row>
    <row r="10" spans="1:20" ht="15" customHeight="1">
      <c r="A10" s="670" t="s">
        <v>144</v>
      </c>
      <c r="B10" s="670"/>
      <c r="C10" s="29" t="s">
        <v>154</v>
      </c>
      <c r="D10" s="29"/>
      <c r="E10" s="19"/>
      <c r="F10" s="56"/>
      <c r="G10" s="56"/>
      <c r="H10" s="56"/>
      <c r="I10" s="56"/>
      <c r="J10" s="56"/>
      <c r="K10" s="56"/>
      <c r="L10" s="56"/>
      <c r="M10" s="56"/>
      <c r="N10" s="56"/>
      <c r="O10" s="56"/>
      <c r="P10" s="56"/>
      <c r="Q10" s="111"/>
      <c r="R10" s="56"/>
      <c r="S10" s="116"/>
      <c r="T10" s="56"/>
    </row>
    <row r="11" spans="1:20" s="92" customFormat="1" ht="47.25" customHeight="1">
      <c r="A11" s="24" t="s">
        <v>124</v>
      </c>
      <c r="B11" s="24" t="s">
        <v>125</v>
      </c>
      <c r="C11" s="24" t="s">
        <v>138</v>
      </c>
      <c r="D11" s="24" t="s">
        <v>44</v>
      </c>
      <c r="E11" s="24" t="s">
        <v>45</v>
      </c>
      <c r="F11" s="23" t="s">
        <v>62</v>
      </c>
      <c r="G11" s="24" t="s">
        <v>156</v>
      </c>
      <c r="H11" s="24" t="s">
        <v>157</v>
      </c>
      <c r="I11" s="24" t="s">
        <v>69</v>
      </c>
      <c r="J11" s="24" t="s">
        <v>63</v>
      </c>
      <c r="K11" s="24" t="s">
        <v>216</v>
      </c>
      <c r="L11" s="24" t="s">
        <v>18</v>
      </c>
      <c r="M11" s="24" t="s">
        <v>61</v>
      </c>
      <c r="N11" s="24" t="s">
        <v>10</v>
      </c>
      <c r="O11" s="146" t="s">
        <v>122</v>
      </c>
      <c r="P11" s="146" t="s">
        <v>123</v>
      </c>
      <c r="Q11" s="140" t="s">
        <v>11</v>
      </c>
      <c r="R11" s="140" t="s">
        <v>27</v>
      </c>
      <c r="S11" s="671" t="s">
        <v>64</v>
      </c>
      <c r="T11" s="672"/>
    </row>
    <row r="12" spans="1:20" ht="15" customHeight="1">
      <c r="A12" s="75">
        <v>2013</v>
      </c>
      <c r="B12" s="75" t="s">
        <v>127</v>
      </c>
      <c r="C12" s="590"/>
      <c r="D12" s="590"/>
      <c r="E12" s="590"/>
      <c r="F12" s="67">
        <v>1</v>
      </c>
      <c r="G12" s="67"/>
      <c r="H12" s="67">
        <v>1</v>
      </c>
      <c r="I12" s="67">
        <v>1</v>
      </c>
      <c r="J12" s="67"/>
      <c r="K12" s="67"/>
      <c r="L12" s="67"/>
      <c r="M12" s="67">
        <v>1934</v>
      </c>
      <c r="N12" s="113" t="s">
        <v>43</v>
      </c>
      <c r="O12" s="130"/>
      <c r="P12" s="114"/>
      <c r="Q12" s="114">
        <f>911.75+1.55+1.44</f>
        <v>914.74</v>
      </c>
      <c r="R12" s="75" t="s">
        <v>112</v>
      </c>
      <c r="S12" s="113">
        <v>41275</v>
      </c>
      <c r="T12" s="113">
        <v>41639</v>
      </c>
    </row>
    <row r="13" spans="1:20" ht="15" customHeight="1">
      <c r="A13" s="75">
        <v>2013</v>
      </c>
      <c r="B13" s="75" t="s">
        <v>127</v>
      </c>
      <c r="C13" s="590"/>
      <c r="D13" s="590"/>
      <c r="E13" s="590"/>
      <c r="F13" s="67">
        <v>1</v>
      </c>
      <c r="G13" s="67"/>
      <c r="H13" s="67">
        <v>1</v>
      </c>
      <c r="I13" s="67">
        <v>1</v>
      </c>
      <c r="J13" s="67"/>
      <c r="K13" s="67"/>
      <c r="L13" s="67"/>
      <c r="M13" s="67">
        <v>1921</v>
      </c>
      <c r="N13" s="113" t="s">
        <v>43</v>
      </c>
      <c r="O13" s="130"/>
      <c r="P13" s="114"/>
      <c r="Q13" s="114">
        <f>17350.25+4.6</f>
        <v>17354.85</v>
      </c>
      <c r="R13" s="75" t="s">
        <v>94</v>
      </c>
      <c r="S13" s="113">
        <v>41275</v>
      </c>
      <c r="T13" s="113">
        <v>41603</v>
      </c>
    </row>
    <row r="14" spans="1:20" ht="15" customHeight="1">
      <c r="A14" s="75">
        <v>2013</v>
      </c>
      <c r="B14" s="75" t="s">
        <v>127</v>
      </c>
      <c r="C14" s="590"/>
      <c r="D14" s="590"/>
      <c r="E14" s="590"/>
      <c r="F14" s="67">
        <v>1</v>
      </c>
      <c r="G14" s="67"/>
      <c r="H14" s="67">
        <v>1</v>
      </c>
      <c r="I14" s="67">
        <v>1</v>
      </c>
      <c r="J14" s="67"/>
      <c r="K14" s="67"/>
      <c r="L14" s="67"/>
      <c r="M14" s="67">
        <v>1930</v>
      </c>
      <c r="N14" s="113" t="s">
        <v>43</v>
      </c>
      <c r="O14" s="130"/>
      <c r="P14" s="114"/>
      <c r="Q14" s="256">
        <v>485.1</v>
      </c>
      <c r="R14" s="75" t="s">
        <v>117</v>
      </c>
      <c r="S14" s="113">
        <v>41275</v>
      </c>
      <c r="T14" s="113">
        <v>41393</v>
      </c>
    </row>
    <row r="15" spans="1:20" ht="15" customHeight="1">
      <c r="A15" s="75">
        <v>2013</v>
      </c>
      <c r="B15" s="75" t="s">
        <v>127</v>
      </c>
      <c r="C15" s="590"/>
      <c r="D15" s="590"/>
      <c r="E15" s="590"/>
      <c r="F15" s="67">
        <v>1</v>
      </c>
      <c r="G15" s="25"/>
      <c r="H15" s="67">
        <v>1</v>
      </c>
      <c r="I15" s="67">
        <v>1</v>
      </c>
      <c r="J15" s="67"/>
      <c r="K15" s="67"/>
      <c r="L15" s="67"/>
      <c r="M15" s="67">
        <v>1932</v>
      </c>
      <c r="N15" s="113" t="s">
        <v>43</v>
      </c>
      <c r="O15" s="130"/>
      <c r="P15" s="114"/>
      <c r="Q15" s="114">
        <f>1598.23+1.55+1.44</f>
        <v>1601.22</v>
      </c>
      <c r="R15" s="75" t="s">
        <v>112</v>
      </c>
      <c r="S15" s="113">
        <v>41275</v>
      </c>
      <c r="T15" s="113">
        <v>41639</v>
      </c>
    </row>
    <row r="16" spans="1:20" ht="15" customHeight="1">
      <c r="A16" s="75">
        <v>2013</v>
      </c>
      <c r="B16" s="75" t="s">
        <v>127</v>
      </c>
      <c r="C16" s="590"/>
      <c r="D16" s="590"/>
      <c r="E16" s="590"/>
      <c r="F16" s="67">
        <v>1</v>
      </c>
      <c r="G16" s="25"/>
      <c r="H16" s="67">
        <v>1</v>
      </c>
      <c r="I16" s="67">
        <v>1</v>
      </c>
      <c r="J16" s="67"/>
      <c r="K16" s="67"/>
      <c r="L16" s="67"/>
      <c r="M16" s="67">
        <v>1929</v>
      </c>
      <c r="N16" s="113" t="s">
        <v>43</v>
      </c>
      <c r="O16" s="130"/>
      <c r="P16" s="114"/>
      <c r="Q16" s="114">
        <v>595.93</v>
      </c>
      <c r="R16" s="75" t="s">
        <v>113</v>
      </c>
      <c r="S16" s="113">
        <v>41452</v>
      </c>
      <c r="T16" s="113">
        <v>41639</v>
      </c>
    </row>
    <row r="17" spans="1:20" ht="15" customHeight="1">
      <c r="A17" s="75">
        <v>2013</v>
      </c>
      <c r="B17" s="75" t="s">
        <v>127</v>
      </c>
      <c r="C17" s="590"/>
      <c r="D17" s="590"/>
      <c r="E17" s="590"/>
      <c r="F17" s="67">
        <v>1</v>
      </c>
      <c r="G17" s="67">
        <v>1</v>
      </c>
      <c r="H17" s="67"/>
      <c r="I17" s="67">
        <v>1</v>
      </c>
      <c r="J17" s="67"/>
      <c r="K17" s="25"/>
      <c r="L17" s="67"/>
      <c r="M17" s="67">
        <v>1922</v>
      </c>
      <c r="N17" s="113" t="s">
        <v>43</v>
      </c>
      <c r="O17" s="130"/>
      <c r="P17" s="114"/>
      <c r="Q17" s="256">
        <v>0</v>
      </c>
      <c r="R17" s="75" t="s">
        <v>229</v>
      </c>
      <c r="S17" s="113">
        <v>41275</v>
      </c>
      <c r="T17" s="113">
        <v>41293</v>
      </c>
    </row>
    <row r="18" spans="1:20" ht="15" customHeight="1">
      <c r="A18" s="75">
        <v>2013</v>
      </c>
      <c r="B18" s="75" t="s">
        <v>127</v>
      </c>
      <c r="C18" s="590"/>
      <c r="D18" s="590"/>
      <c r="E18" s="590"/>
      <c r="F18" s="67">
        <v>1</v>
      </c>
      <c r="G18" s="67"/>
      <c r="H18" s="67">
        <v>1</v>
      </c>
      <c r="I18" s="67">
        <v>1</v>
      </c>
      <c r="J18" s="67"/>
      <c r="K18" s="25"/>
      <c r="L18" s="67"/>
      <c r="M18" s="67">
        <v>1925</v>
      </c>
      <c r="N18" s="113" t="s">
        <v>43</v>
      </c>
      <c r="O18" s="130"/>
      <c r="P18" s="114"/>
      <c r="Q18" s="114">
        <f>5391.05+2.06+2.9</f>
        <v>5396.01</v>
      </c>
      <c r="R18" s="75" t="s">
        <v>93</v>
      </c>
      <c r="S18" s="113">
        <v>41275</v>
      </c>
      <c r="T18" s="113">
        <v>41639</v>
      </c>
    </row>
    <row r="19" spans="1:20" ht="15" customHeight="1">
      <c r="A19" s="75">
        <v>2013</v>
      </c>
      <c r="B19" s="75" t="s">
        <v>127</v>
      </c>
      <c r="C19" s="590"/>
      <c r="D19" s="590"/>
      <c r="E19" s="590"/>
      <c r="F19" s="67">
        <v>1</v>
      </c>
      <c r="G19" s="67"/>
      <c r="H19" s="67">
        <v>1</v>
      </c>
      <c r="I19" s="67">
        <v>1</v>
      </c>
      <c r="J19" s="67"/>
      <c r="K19" s="25"/>
      <c r="L19" s="67"/>
      <c r="M19" s="67">
        <v>1917</v>
      </c>
      <c r="N19" s="113" t="s">
        <v>43</v>
      </c>
      <c r="O19" s="130"/>
      <c r="P19" s="114"/>
      <c r="Q19" s="114">
        <f>727.32+0.25</f>
        <v>727.57</v>
      </c>
      <c r="R19" s="75" t="s">
        <v>93</v>
      </c>
      <c r="S19" s="113">
        <v>41275</v>
      </c>
      <c r="T19" s="113">
        <v>41306</v>
      </c>
    </row>
    <row r="20" spans="1:20" ht="15" customHeight="1">
      <c r="A20" s="75">
        <v>2013</v>
      </c>
      <c r="B20" s="75" t="s">
        <v>127</v>
      </c>
      <c r="C20" s="590"/>
      <c r="D20" s="590"/>
      <c r="E20" s="590"/>
      <c r="F20" s="67">
        <v>1</v>
      </c>
      <c r="G20" s="67"/>
      <c r="H20" s="67">
        <v>1</v>
      </c>
      <c r="I20" s="67">
        <v>1</v>
      </c>
      <c r="J20" s="67"/>
      <c r="K20" s="25"/>
      <c r="L20" s="67"/>
      <c r="M20" s="67">
        <v>1934</v>
      </c>
      <c r="N20" s="113" t="s">
        <v>43</v>
      </c>
      <c r="O20" s="130"/>
      <c r="P20" s="114"/>
      <c r="Q20" s="114">
        <f>6449.55+1.55+1.44</f>
        <v>6452.54</v>
      </c>
      <c r="R20" s="75" t="s">
        <v>112</v>
      </c>
      <c r="S20" s="113">
        <v>41275</v>
      </c>
      <c r="T20" s="113">
        <v>41639</v>
      </c>
    </row>
    <row r="21" spans="1:20" ht="15" customHeight="1">
      <c r="A21" s="75">
        <v>2013</v>
      </c>
      <c r="B21" s="75" t="s">
        <v>127</v>
      </c>
      <c r="C21" s="590"/>
      <c r="D21" s="590"/>
      <c r="E21" s="590"/>
      <c r="F21" s="67">
        <v>1</v>
      </c>
      <c r="G21" s="67"/>
      <c r="H21" s="67">
        <v>1</v>
      </c>
      <c r="I21" s="67">
        <v>1</v>
      </c>
      <c r="J21" s="67"/>
      <c r="K21" s="67"/>
      <c r="L21" s="67"/>
      <c r="M21" s="67">
        <v>1922</v>
      </c>
      <c r="N21" s="113" t="s">
        <v>43</v>
      </c>
      <c r="O21" s="130"/>
      <c r="P21" s="114"/>
      <c r="Q21" s="114">
        <v>4856.36</v>
      </c>
      <c r="R21" s="75" t="s">
        <v>115</v>
      </c>
      <c r="S21" s="113">
        <v>41309</v>
      </c>
      <c r="T21" s="113">
        <v>41639</v>
      </c>
    </row>
    <row r="22" spans="1:20" ht="15" customHeight="1">
      <c r="A22" s="75">
        <v>2013</v>
      </c>
      <c r="B22" s="75" t="s">
        <v>127</v>
      </c>
      <c r="C22" s="590"/>
      <c r="D22" s="590"/>
      <c r="E22" s="590"/>
      <c r="F22" s="67">
        <v>1</v>
      </c>
      <c r="G22" s="67"/>
      <c r="H22" s="67">
        <v>1</v>
      </c>
      <c r="I22" s="67">
        <v>1</v>
      </c>
      <c r="J22" s="67"/>
      <c r="K22" s="67"/>
      <c r="L22" s="67"/>
      <c r="M22" s="67">
        <v>1930</v>
      </c>
      <c r="N22" s="113" t="s">
        <v>43</v>
      </c>
      <c r="O22" s="130"/>
      <c r="P22" s="114"/>
      <c r="Q22" s="114">
        <v>2297.95</v>
      </c>
      <c r="R22" s="75" t="s">
        <v>113</v>
      </c>
      <c r="S22" s="113">
        <v>41526</v>
      </c>
      <c r="T22" s="113">
        <v>41639</v>
      </c>
    </row>
    <row r="23" spans="1:20" ht="15" customHeight="1">
      <c r="A23" s="75">
        <v>2013</v>
      </c>
      <c r="B23" s="75" t="s">
        <v>127</v>
      </c>
      <c r="C23" s="590"/>
      <c r="D23" s="590"/>
      <c r="E23" s="590"/>
      <c r="F23" s="67">
        <v>1</v>
      </c>
      <c r="G23" s="67">
        <v>1</v>
      </c>
      <c r="H23" s="67"/>
      <c r="I23" s="67">
        <v>1</v>
      </c>
      <c r="J23" s="67"/>
      <c r="K23" s="67"/>
      <c r="L23" s="67"/>
      <c r="M23" s="67">
        <v>1929</v>
      </c>
      <c r="N23" s="113" t="s">
        <v>43</v>
      </c>
      <c r="O23" s="130"/>
      <c r="P23" s="114"/>
      <c r="Q23" s="114">
        <v>0</v>
      </c>
      <c r="R23" s="75" t="s">
        <v>119</v>
      </c>
      <c r="S23" s="113">
        <v>41275</v>
      </c>
      <c r="T23" s="113">
        <v>41365</v>
      </c>
    </row>
    <row r="24" spans="1:20" ht="15" customHeight="1">
      <c r="A24" s="75">
        <v>2013</v>
      </c>
      <c r="B24" s="75" t="s">
        <v>127</v>
      </c>
      <c r="C24" s="590"/>
      <c r="D24" s="590"/>
      <c r="E24" s="590"/>
      <c r="F24" s="67">
        <v>1</v>
      </c>
      <c r="G24" s="67">
        <v>1</v>
      </c>
      <c r="H24" s="67"/>
      <c r="I24" s="67">
        <v>1</v>
      </c>
      <c r="J24" s="67"/>
      <c r="K24" s="67"/>
      <c r="L24" s="67"/>
      <c r="M24" s="67">
        <v>1933</v>
      </c>
      <c r="N24" s="113" t="s">
        <v>43</v>
      </c>
      <c r="O24" s="130"/>
      <c r="P24" s="114"/>
      <c r="Q24" s="114">
        <v>971.12</v>
      </c>
      <c r="R24" s="75" t="s">
        <v>115</v>
      </c>
      <c r="S24" s="113">
        <v>41487</v>
      </c>
      <c r="T24" s="113">
        <v>41639</v>
      </c>
    </row>
    <row r="25" spans="1:20" ht="15" customHeight="1">
      <c r="A25" s="75">
        <v>2013</v>
      </c>
      <c r="B25" s="75" t="s">
        <v>127</v>
      </c>
      <c r="C25" s="590"/>
      <c r="D25" s="590"/>
      <c r="E25" s="590"/>
      <c r="F25" s="67">
        <v>1</v>
      </c>
      <c r="G25" s="67"/>
      <c r="H25" s="67">
        <v>1</v>
      </c>
      <c r="I25" s="67">
        <v>1</v>
      </c>
      <c r="J25" s="67"/>
      <c r="K25" s="67"/>
      <c r="L25" s="67"/>
      <c r="M25" s="67">
        <v>1926</v>
      </c>
      <c r="N25" s="113" t="s">
        <v>43</v>
      </c>
      <c r="O25" s="130"/>
      <c r="P25" s="114"/>
      <c r="Q25" s="114">
        <f>3475.67+1.55+1.44</f>
        <v>3478.6600000000003</v>
      </c>
      <c r="R25" s="75" t="s">
        <v>112</v>
      </c>
      <c r="S25" s="113">
        <v>41275</v>
      </c>
      <c r="T25" s="113">
        <v>41639</v>
      </c>
    </row>
    <row r="26" spans="1:20" ht="15" customHeight="1">
      <c r="A26" s="75">
        <v>2013</v>
      </c>
      <c r="B26" s="75" t="s">
        <v>127</v>
      </c>
      <c r="C26" s="590"/>
      <c r="D26" s="590"/>
      <c r="E26" s="590"/>
      <c r="F26" s="67">
        <v>1</v>
      </c>
      <c r="G26" s="67"/>
      <c r="H26" s="67">
        <v>1</v>
      </c>
      <c r="I26" s="67">
        <v>1</v>
      </c>
      <c r="J26" s="67"/>
      <c r="K26" s="67"/>
      <c r="L26" s="67"/>
      <c r="M26" s="67">
        <v>1914</v>
      </c>
      <c r="N26" s="113" t="s">
        <v>43</v>
      </c>
      <c r="O26" s="130"/>
      <c r="P26" s="114"/>
      <c r="Q26" s="114">
        <f>12194.16+4.6</f>
        <v>12198.76</v>
      </c>
      <c r="R26" s="75" t="s">
        <v>94</v>
      </c>
      <c r="S26" s="113">
        <v>41275</v>
      </c>
      <c r="T26" s="113">
        <v>41639</v>
      </c>
    </row>
    <row r="27" spans="1:20" ht="15" customHeight="1">
      <c r="A27" s="75">
        <v>2013</v>
      </c>
      <c r="B27" s="75" t="s">
        <v>127</v>
      </c>
      <c r="C27" s="590"/>
      <c r="D27" s="590"/>
      <c r="E27" s="590"/>
      <c r="F27" s="67">
        <v>1</v>
      </c>
      <c r="G27" s="67"/>
      <c r="H27" s="67">
        <v>1</v>
      </c>
      <c r="I27" s="67">
        <v>1</v>
      </c>
      <c r="J27" s="67"/>
      <c r="K27" s="67"/>
      <c r="L27" s="67"/>
      <c r="M27" s="67">
        <v>1930</v>
      </c>
      <c r="N27" s="113" t="s">
        <v>43</v>
      </c>
      <c r="O27" s="130"/>
      <c r="P27" s="114"/>
      <c r="Q27" s="114">
        <v>731.64</v>
      </c>
      <c r="R27" s="75" t="s">
        <v>119</v>
      </c>
      <c r="S27" s="113">
        <v>41410</v>
      </c>
      <c r="T27" s="113" t="s">
        <v>120</v>
      </c>
    </row>
    <row r="28" spans="1:20" ht="15" customHeight="1">
      <c r="A28" s="75">
        <v>2013</v>
      </c>
      <c r="B28" s="75" t="s">
        <v>127</v>
      </c>
      <c r="C28" s="590"/>
      <c r="D28" s="590"/>
      <c r="E28" s="590"/>
      <c r="F28" s="67">
        <v>1</v>
      </c>
      <c r="G28" s="67"/>
      <c r="H28" s="67">
        <v>1</v>
      </c>
      <c r="I28" s="67">
        <v>1</v>
      </c>
      <c r="J28" s="67"/>
      <c r="K28" s="67"/>
      <c r="L28" s="67"/>
      <c r="M28" s="67">
        <v>1921</v>
      </c>
      <c r="N28" s="113" t="s">
        <v>43</v>
      </c>
      <c r="O28" s="130"/>
      <c r="P28" s="114"/>
      <c r="Q28" s="114">
        <v>4150.34</v>
      </c>
      <c r="R28" s="75" t="s">
        <v>119</v>
      </c>
      <c r="S28" s="113">
        <v>41275</v>
      </c>
      <c r="T28" s="113">
        <v>41639</v>
      </c>
    </row>
    <row r="29" spans="1:20" ht="15" customHeight="1">
      <c r="A29" s="75">
        <v>2013</v>
      </c>
      <c r="B29" s="75" t="s">
        <v>127</v>
      </c>
      <c r="C29" s="590"/>
      <c r="D29" s="590"/>
      <c r="E29" s="590"/>
      <c r="F29" s="67">
        <v>1</v>
      </c>
      <c r="G29" s="67">
        <v>1</v>
      </c>
      <c r="H29" s="67"/>
      <c r="I29" s="67">
        <v>1</v>
      </c>
      <c r="J29" s="67"/>
      <c r="K29" s="67"/>
      <c r="L29" s="67"/>
      <c r="M29" s="67">
        <v>1944</v>
      </c>
      <c r="N29" s="113" t="s">
        <v>43</v>
      </c>
      <c r="O29" s="130"/>
      <c r="P29" s="114"/>
      <c r="Q29" s="256">
        <v>2261.78</v>
      </c>
      <c r="R29" s="75" t="s">
        <v>116</v>
      </c>
      <c r="S29" s="113">
        <v>41275</v>
      </c>
      <c r="T29" s="113">
        <v>41639</v>
      </c>
    </row>
    <row r="30" spans="1:20" ht="15" customHeight="1">
      <c r="A30" s="75">
        <v>2013</v>
      </c>
      <c r="B30" s="75" t="s">
        <v>127</v>
      </c>
      <c r="C30" s="590"/>
      <c r="D30" s="590"/>
      <c r="E30" s="590"/>
      <c r="F30" s="67">
        <v>1</v>
      </c>
      <c r="G30" s="67"/>
      <c r="H30" s="67">
        <v>1</v>
      </c>
      <c r="I30" s="67">
        <v>1</v>
      </c>
      <c r="J30" s="67"/>
      <c r="K30" s="67"/>
      <c r="L30" s="67"/>
      <c r="M30" s="67">
        <v>1907</v>
      </c>
      <c r="N30" s="113" t="s">
        <v>43</v>
      </c>
      <c r="O30" s="130"/>
      <c r="P30" s="114"/>
      <c r="Q30" s="225">
        <v>407.34</v>
      </c>
      <c r="R30" s="75" t="s">
        <v>117</v>
      </c>
      <c r="S30" s="113">
        <v>41275</v>
      </c>
      <c r="T30" s="113">
        <v>41309</v>
      </c>
    </row>
    <row r="31" spans="1:20" ht="15" customHeight="1">
      <c r="A31" s="75">
        <v>2013</v>
      </c>
      <c r="B31" s="75" t="s">
        <v>127</v>
      </c>
      <c r="C31" s="590"/>
      <c r="D31" s="590"/>
      <c r="E31" s="590"/>
      <c r="F31" s="67">
        <v>1</v>
      </c>
      <c r="G31" s="67"/>
      <c r="H31" s="67"/>
      <c r="I31" s="67">
        <v>1</v>
      </c>
      <c r="J31" s="67"/>
      <c r="K31" s="67"/>
      <c r="L31" s="67"/>
      <c r="M31" s="67">
        <v>1934</v>
      </c>
      <c r="N31" s="113" t="s">
        <v>43</v>
      </c>
      <c r="O31" s="130"/>
      <c r="P31" s="114"/>
      <c r="Q31" s="114">
        <v>0</v>
      </c>
      <c r="R31" s="75" t="s">
        <v>229</v>
      </c>
      <c r="S31" s="113">
        <v>41456</v>
      </c>
      <c r="T31" s="113">
        <v>41486</v>
      </c>
    </row>
    <row r="32" spans="1:20" ht="15" customHeight="1">
      <c r="A32" s="75">
        <v>2013</v>
      </c>
      <c r="B32" s="75" t="s">
        <v>127</v>
      </c>
      <c r="C32" s="590"/>
      <c r="D32" s="590"/>
      <c r="E32" s="590"/>
      <c r="F32" s="67">
        <v>1</v>
      </c>
      <c r="G32" s="67">
        <v>1</v>
      </c>
      <c r="H32" s="67"/>
      <c r="I32" s="67">
        <v>1</v>
      </c>
      <c r="J32" s="67"/>
      <c r="K32" s="67"/>
      <c r="L32" s="67"/>
      <c r="M32" s="67">
        <v>1936</v>
      </c>
      <c r="N32" s="113" t="s">
        <v>43</v>
      </c>
      <c r="O32" s="130"/>
      <c r="P32" s="114"/>
      <c r="Q32" s="256">
        <v>6109.49</v>
      </c>
      <c r="R32" s="75" t="s">
        <v>113</v>
      </c>
      <c r="S32" s="113">
        <v>41310</v>
      </c>
      <c r="T32" s="113">
        <v>41639</v>
      </c>
    </row>
    <row r="33" spans="1:20" ht="15" customHeight="1">
      <c r="A33" s="75">
        <v>2013</v>
      </c>
      <c r="B33" s="75" t="s">
        <v>127</v>
      </c>
      <c r="C33" s="590"/>
      <c r="D33" s="590"/>
      <c r="E33" s="590"/>
      <c r="F33" s="67">
        <v>1</v>
      </c>
      <c r="G33" s="67"/>
      <c r="H33" s="67">
        <v>1</v>
      </c>
      <c r="I33" s="67">
        <v>1</v>
      </c>
      <c r="J33" s="67"/>
      <c r="K33" s="67"/>
      <c r="L33" s="67"/>
      <c r="M33" s="67">
        <v>1953</v>
      </c>
      <c r="N33" s="113" t="s">
        <v>43</v>
      </c>
      <c r="O33" s="130"/>
      <c r="P33" s="114"/>
      <c r="Q33" s="114">
        <v>1731.73</v>
      </c>
      <c r="R33" s="75" t="s">
        <v>119</v>
      </c>
      <c r="S33" s="113">
        <v>41556</v>
      </c>
      <c r="T33" s="113">
        <v>41639</v>
      </c>
    </row>
    <row r="34" spans="1:20" s="26" customFormat="1" ht="15" customHeight="1">
      <c r="A34" s="48">
        <v>2013</v>
      </c>
      <c r="B34" s="48" t="s">
        <v>127</v>
      </c>
      <c r="C34" s="590"/>
      <c r="D34" s="590"/>
      <c r="E34" s="590"/>
      <c r="F34" s="76">
        <v>1</v>
      </c>
      <c r="G34" s="76">
        <v>1</v>
      </c>
      <c r="H34" s="76"/>
      <c r="I34" s="76">
        <v>1</v>
      </c>
      <c r="J34" s="76"/>
      <c r="K34" s="76"/>
      <c r="L34" s="76"/>
      <c r="M34" s="76">
        <v>1927</v>
      </c>
      <c r="N34" s="257" t="s">
        <v>43</v>
      </c>
      <c r="O34" s="258"/>
      <c r="P34" s="99"/>
      <c r="Q34" s="99">
        <v>1690.72</v>
      </c>
      <c r="R34" s="48" t="s">
        <v>119</v>
      </c>
      <c r="S34" s="257">
        <v>41275</v>
      </c>
      <c r="T34" s="257">
        <v>41639</v>
      </c>
    </row>
    <row r="35" spans="1:20" ht="15" customHeight="1">
      <c r="A35" s="75">
        <v>2013</v>
      </c>
      <c r="B35" s="75" t="s">
        <v>127</v>
      </c>
      <c r="C35" s="590"/>
      <c r="D35" s="590"/>
      <c r="E35" s="590"/>
      <c r="F35" s="67">
        <v>1</v>
      </c>
      <c r="G35" s="67"/>
      <c r="H35" s="67">
        <v>1</v>
      </c>
      <c r="I35" s="67">
        <v>1</v>
      </c>
      <c r="J35" s="67"/>
      <c r="K35" s="67"/>
      <c r="L35" s="67"/>
      <c r="M35" s="67">
        <v>1931</v>
      </c>
      <c r="N35" s="113" t="s">
        <v>43</v>
      </c>
      <c r="O35" s="130"/>
      <c r="P35" s="114"/>
      <c r="Q35" s="99">
        <v>8149.15</v>
      </c>
      <c r="R35" s="75" t="s">
        <v>113</v>
      </c>
      <c r="S35" s="257">
        <v>41275</v>
      </c>
      <c r="T35" s="257">
        <v>41639</v>
      </c>
    </row>
    <row r="36" spans="1:20" ht="15" customHeight="1">
      <c r="A36" s="75">
        <v>2013</v>
      </c>
      <c r="B36" s="75" t="s">
        <v>127</v>
      </c>
      <c r="C36" s="590"/>
      <c r="D36" s="590"/>
      <c r="E36" s="590"/>
      <c r="F36" s="67">
        <v>1</v>
      </c>
      <c r="G36" s="67"/>
      <c r="H36" s="67">
        <v>1</v>
      </c>
      <c r="I36" s="67">
        <v>1</v>
      </c>
      <c r="J36" s="67"/>
      <c r="K36" s="67"/>
      <c r="L36" s="67"/>
      <c r="M36" s="67">
        <v>1918</v>
      </c>
      <c r="N36" s="113" t="s">
        <v>43</v>
      </c>
      <c r="O36" s="130"/>
      <c r="P36" s="114"/>
      <c r="Q36" s="114">
        <v>4186.54</v>
      </c>
      <c r="R36" s="75" t="s">
        <v>114</v>
      </c>
      <c r="S36" s="257">
        <v>41275</v>
      </c>
      <c r="T36" s="257">
        <v>41639</v>
      </c>
    </row>
    <row r="37" spans="1:20" ht="15" customHeight="1">
      <c r="A37" s="75">
        <v>2013</v>
      </c>
      <c r="B37" s="75" t="s">
        <v>127</v>
      </c>
      <c r="C37" s="590"/>
      <c r="D37" s="590"/>
      <c r="E37" s="590"/>
      <c r="F37" s="67">
        <v>1</v>
      </c>
      <c r="G37" s="67"/>
      <c r="H37" s="67">
        <v>1</v>
      </c>
      <c r="I37" s="67">
        <v>1</v>
      </c>
      <c r="J37" s="67"/>
      <c r="K37" s="67"/>
      <c r="L37" s="67"/>
      <c r="M37" s="67">
        <v>1936</v>
      </c>
      <c r="N37" s="113" t="s">
        <v>43</v>
      </c>
      <c r="O37" s="130"/>
      <c r="P37" s="114"/>
      <c r="Q37" s="225">
        <v>11169.43</v>
      </c>
      <c r="R37" s="75" t="s">
        <v>117</v>
      </c>
      <c r="S37" s="257">
        <v>41275</v>
      </c>
      <c r="T37" s="257">
        <v>41639</v>
      </c>
    </row>
    <row r="38" spans="1:20" ht="15" customHeight="1">
      <c r="A38" s="75">
        <v>2013</v>
      </c>
      <c r="B38" s="75" t="s">
        <v>127</v>
      </c>
      <c r="C38" s="590"/>
      <c r="D38" s="590"/>
      <c r="E38" s="590"/>
      <c r="F38" s="67">
        <v>1</v>
      </c>
      <c r="G38" s="67"/>
      <c r="H38" s="67">
        <v>1</v>
      </c>
      <c r="I38" s="67">
        <v>1</v>
      </c>
      <c r="J38" s="67"/>
      <c r="K38" s="67"/>
      <c r="L38" s="67"/>
      <c r="M38" s="67">
        <v>1929</v>
      </c>
      <c r="N38" s="113" t="s">
        <v>43</v>
      </c>
      <c r="O38" s="130"/>
      <c r="P38" s="114"/>
      <c r="Q38" s="114">
        <f>3163.32+1.44</f>
        <v>3164.76</v>
      </c>
      <c r="R38" s="75" t="s">
        <v>112</v>
      </c>
      <c r="S38" s="113">
        <v>41438</v>
      </c>
      <c r="T38" s="257">
        <v>41639</v>
      </c>
    </row>
    <row r="39" spans="1:20" ht="15" customHeight="1">
      <c r="A39" s="75">
        <v>2013</v>
      </c>
      <c r="B39" s="75" t="s">
        <v>127</v>
      </c>
      <c r="C39" s="590"/>
      <c r="D39" s="590"/>
      <c r="E39" s="590"/>
      <c r="F39" s="67">
        <v>1</v>
      </c>
      <c r="G39" s="67"/>
      <c r="H39" s="67">
        <v>1</v>
      </c>
      <c r="I39" s="67">
        <v>1</v>
      </c>
      <c r="J39" s="67"/>
      <c r="K39" s="67"/>
      <c r="L39" s="67"/>
      <c r="M39" s="67">
        <v>1925</v>
      </c>
      <c r="N39" s="113" t="s">
        <v>43</v>
      </c>
      <c r="O39" s="130"/>
      <c r="P39" s="114"/>
      <c r="Q39" s="114">
        <v>217.56</v>
      </c>
      <c r="R39" s="75" t="s">
        <v>113</v>
      </c>
      <c r="S39" s="113">
        <v>41596</v>
      </c>
      <c r="T39" s="113">
        <v>41639</v>
      </c>
    </row>
    <row r="40" spans="1:20" ht="15" customHeight="1">
      <c r="A40" s="75">
        <v>2013</v>
      </c>
      <c r="B40" s="75" t="s">
        <v>127</v>
      </c>
      <c r="C40" s="590"/>
      <c r="D40" s="590"/>
      <c r="E40" s="590"/>
      <c r="F40" s="67">
        <v>1</v>
      </c>
      <c r="G40" s="67">
        <v>1</v>
      </c>
      <c r="H40" s="67"/>
      <c r="I40" s="67">
        <v>1</v>
      </c>
      <c r="J40" s="67"/>
      <c r="K40" s="67"/>
      <c r="L40" s="67"/>
      <c r="M40" s="67">
        <v>1924</v>
      </c>
      <c r="N40" s="113" t="s">
        <v>43</v>
      </c>
      <c r="O40" s="130"/>
      <c r="P40" s="114"/>
      <c r="Q40" s="114">
        <f>7809+1.55+1.44</f>
        <v>7811.99</v>
      </c>
      <c r="R40" s="75" t="s">
        <v>112</v>
      </c>
      <c r="S40" s="257">
        <v>41275</v>
      </c>
      <c r="T40" s="257">
        <v>41639</v>
      </c>
    </row>
    <row r="41" spans="1:20" ht="15" customHeight="1">
      <c r="A41" s="75">
        <v>2013</v>
      </c>
      <c r="B41" s="75" t="s">
        <v>127</v>
      </c>
      <c r="C41" s="590"/>
      <c r="D41" s="590"/>
      <c r="E41" s="590"/>
      <c r="F41" s="67">
        <v>1</v>
      </c>
      <c r="G41" s="67">
        <v>1</v>
      </c>
      <c r="H41" s="67"/>
      <c r="I41" s="67">
        <v>1</v>
      </c>
      <c r="J41" s="67"/>
      <c r="K41" s="67"/>
      <c r="L41" s="67"/>
      <c r="M41" s="67">
        <v>1922</v>
      </c>
      <c r="N41" s="113" t="s">
        <v>43</v>
      </c>
      <c r="O41" s="130"/>
      <c r="P41" s="114"/>
      <c r="Q41" s="114">
        <v>5818.94</v>
      </c>
      <c r="R41" s="75" t="s">
        <v>115</v>
      </c>
      <c r="S41" s="113">
        <v>41384</v>
      </c>
      <c r="T41" s="257">
        <v>41639</v>
      </c>
    </row>
    <row r="42" spans="1:20" ht="15" customHeight="1">
      <c r="A42" s="75">
        <v>2013</v>
      </c>
      <c r="B42" s="75" t="s">
        <v>127</v>
      </c>
      <c r="C42" s="590"/>
      <c r="D42" s="590"/>
      <c r="E42" s="590"/>
      <c r="F42" s="67">
        <v>1</v>
      </c>
      <c r="G42" s="67"/>
      <c r="H42" s="67">
        <v>1</v>
      </c>
      <c r="I42" s="67">
        <v>1</v>
      </c>
      <c r="J42" s="67"/>
      <c r="K42" s="67"/>
      <c r="L42" s="67"/>
      <c r="M42" s="67">
        <v>1910</v>
      </c>
      <c r="N42" s="113" t="s">
        <v>43</v>
      </c>
      <c r="O42" s="130"/>
      <c r="P42" s="114"/>
      <c r="Q42" s="114">
        <f>1461.48+2.6</f>
        <v>1464.08</v>
      </c>
      <c r="R42" s="75" t="s">
        <v>94</v>
      </c>
      <c r="S42" s="257">
        <v>41275</v>
      </c>
      <c r="T42" s="113">
        <v>41505</v>
      </c>
    </row>
    <row r="43" spans="1:20" ht="15" customHeight="1">
      <c r="A43" s="665" t="s">
        <v>159</v>
      </c>
      <c r="B43" s="665"/>
      <c r="C43" s="72" t="s">
        <v>154</v>
      </c>
      <c r="D43" s="72"/>
      <c r="E43" s="72"/>
      <c r="F43" s="72">
        <f>SUM(F12:F42)</f>
        <v>31</v>
      </c>
      <c r="G43" s="72">
        <f>SUM(G12:G42)</f>
        <v>8</v>
      </c>
      <c r="H43" s="72">
        <f>SUM(H12:H42)</f>
        <v>22</v>
      </c>
      <c r="I43" s="72">
        <f>SUM(I12:I42)</f>
        <v>31</v>
      </c>
      <c r="J43" s="72">
        <f>SUM(J12:J42)</f>
        <v>0</v>
      </c>
      <c r="K43" s="72">
        <v>0</v>
      </c>
      <c r="L43" s="72"/>
      <c r="M43" s="72" t="s">
        <v>154</v>
      </c>
      <c r="N43" s="72" t="s">
        <v>154</v>
      </c>
      <c r="O43" s="72" t="s">
        <v>154</v>
      </c>
      <c r="P43" s="72" t="s">
        <v>154</v>
      </c>
      <c r="Q43" s="73">
        <f>SUM(Q12:Q42)</f>
        <v>116396.3</v>
      </c>
      <c r="R43" s="484"/>
      <c r="S43" s="115" t="s">
        <v>154</v>
      </c>
      <c r="T43" s="72" t="s">
        <v>155</v>
      </c>
    </row>
    <row r="44" spans="1:20" ht="15" customHeight="1">
      <c r="A44" s="664" t="s">
        <v>145</v>
      </c>
      <c r="B44" s="664"/>
      <c r="C44" s="96" t="s">
        <v>154</v>
      </c>
      <c r="D44" s="96"/>
      <c r="E44" s="96"/>
      <c r="F44" s="96"/>
      <c r="G44" s="96"/>
      <c r="H44" s="96"/>
      <c r="I44" s="96"/>
      <c r="J44" s="96"/>
      <c r="K44" s="96"/>
      <c r="L44" s="96"/>
      <c r="M44" s="96"/>
      <c r="N44" s="96"/>
      <c r="O44" s="96"/>
      <c r="P44" s="96"/>
      <c r="Q44" s="103"/>
      <c r="R44" s="56"/>
      <c r="S44" s="117"/>
      <c r="T44" s="96"/>
    </row>
    <row r="45" spans="1:20" s="92" customFormat="1" ht="41.25" customHeight="1">
      <c r="A45" s="24" t="s">
        <v>124</v>
      </c>
      <c r="B45" s="24" t="s">
        <v>125</v>
      </c>
      <c r="C45" s="24" t="s">
        <v>138</v>
      </c>
      <c r="D45" s="24" t="s">
        <v>44</v>
      </c>
      <c r="E45" s="24" t="s">
        <v>45</v>
      </c>
      <c r="F45" s="23" t="s">
        <v>62</v>
      </c>
      <c r="G45" s="24" t="s">
        <v>156</v>
      </c>
      <c r="H45" s="24" t="s">
        <v>157</v>
      </c>
      <c r="I45" s="24" t="s">
        <v>69</v>
      </c>
      <c r="J45" s="24" t="s">
        <v>63</v>
      </c>
      <c r="K45" s="24" t="s">
        <v>216</v>
      </c>
      <c r="L45" s="24" t="s">
        <v>18</v>
      </c>
      <c r="M45" s="24" t="s">
        <v>61</v>
      </c>
      <c r="N45" s="24" t="s">
        <v>10</v>
      </c>
      <c r="O45" s="146" t="s">
        <v>122</v>
      </c>
      <c r="P45" s="146" t="s">
        <v>123</v>
      </c>
      <c r="Q45" s="140" t="s">
        <v>11</v>
      </c>
      <c r="R45" s="140" t="s">
        <v>27</v>
      </c>
      <c r="S45" s="671" t="s">
        <v>64</v>
      </c>
      <c r="T45" s="672"/>
    </row>
    <row r="46" spans="1:20" ht="15" customHeight="1">
      <c r="A46" s="665" t="s">
        <v>160</v>
      </c>
      <c r="B46" s="665"/>
      <c r="C46" s="72" t="s">
        <v>154</v>
      </c>
      <c r="D46" s="72"/>
      <c r="E46" s="72"/>
      <c r="F46" s="72">
        <v>0</v>
      </c>
      <c r="G46" s="72">
        <v>0</v>
      </c>
      <c r="H46" s="72">
        <v>0</v>
      </c>
      <c r="I46" s="72">
        <v>0</v>
      </c>
      <c r="J46" s="72">
        <v>0</v>
      </c>
      <c r="K46" s="72"/>
      <c r="L46" s="72"/>
      <c r="M46" s="72"/>
      <c r="N46" s="72"/>
      <c r="O46" s="72"/>
      <c r="P46" s="72"/>
      <c r="Q46" s="73">
        <v>0</v>
      </c>
      <c r="R46" s="72"/>
      <c r="S46" s="115"/>
      <c r="T46" s="115"/>
    </row>
    <row r="47" spans="1:20" ht="15" customHeight="1">
      <c r="A47" s="664" t="s">
        <v>146</v>
      </c>
      <c r="B47" s="664"/>
      <c r="C47" s="96" t="s">
        <v>154</v>
      </c>
      <c r="D47" s="96"/>
      <c r="E47" s="96"/>
      <c r="F47" s="96"/>
      <c r="G47" s="96"/>
      <c r="H47" s="96"/>
      <c r="I47" s="96"/>
      <c r="J47" s="96"/>
      <c r="K47" s="96"/>
      <c r="L47" s="96"/>
      <c r="M47" s="96"/>
      <c r="N47" s="96"/>
      <c r="O47" s="96"/>
      <c r="P47" s="96"/>
      <c r="Q47" s="103"/>
      <c r="R47" s="56"/>
      <c r="S47" s="117"/>
      <c r="T47" s="96"/>
    </row>
    <row r="48" spans="1:20" s="92" customFormat="1" ht="41.25" customHeight="1">
      <c r="A48" s="24" t="s">
        <v>124</v>
      </c>
      <c r="B48" s="24" t="s">
        <v>125</v>
      </c>
      <c r="C48" s="24" t="s">
        <v>138</v>
      </c>
      <c r="D48" s="24" t="s">
        <v>44</v>
      </c>
      <c r="E48" s="24" t="s">
        <v>45</v>
      </c>
      <c r="F48" s="23" t="s">
        <v>62</v>
      </c>
      <c r="G48" s="24" t="s">
        <v>156</v>
      </c>
      <c r="H48" s="24" t="s">
        <v>157</v>
      </c>
      <c r="I48" s="24" t="s">
        <v>69</v>
      </c>
      <c r="J48" s="24" t="s">
        <v>63</v>
      </c>
      <c r="K48" s="24" t="s">
        <v>216</v>
      </c>
      <c r="L48" s="24" t="s">
        <v>18</v>
      </c>
      <c r="M48" s="24" t="s">
        <v>61</v>
      </c>
      <c r="N48" s="24" t="s">
        <v>10</v>
      </c>
      <c r="O48" s="146" t="s">
        <v>122</v>
      </c>
      <c r="P48" s="146" t="s">
        <v>123</v>
      </c>
      <c r="Q48" s="140" t="s">
        <v>11</v>
      </c>
      <c r="R48" s="140" t="s">
        <v>27</v>
      </c>
      <c r="S48" s="671" t="s">
        <v>64</v>
      </c>
      <c r="T48" s="672"/>
    </row>
    <row r="49" spans="1:20" ht="15" customHeight="1">
      <c r="A49" s="75">
        <v>2013</v>
      </c>
      <c r="B49" s="75" t="s">
        <v>129</v>
      </c>
      <c r="C49" s="590"/>
      <c r="D49" s="590"/>
      <c r="E49" s="590"/>
      <c r="F49" s="67">
        <v>1</v>
      </c>
      <c r="G49" s="67"/>
      <c r="H49" s="67">
        <v>1</v>
      </c>
      <c r="I49" s="67">
        <v>1</v>
      </c>
      <c r="J49" s="67"/>
      <c r="K49" s="67"/>
      <c r="L49" s="67"/>
      <c r="M49" s="67">
        <v>1935</v>
      </c>
      <c r="N49" s="113" t="s">
        <v>43</v>
      </c>
      <c r="O49" s="130"/>
      <c r="P49" s="114"/>
      <c r="Q49" s="225">
        <v>914.64</v>
      </c>
      <c r="R49" s="75" t="s">
        <v>117</v>
      </c>
      <c r="S49" s="257">
        <v>41275</v>
      </c>
      <c r="T49" s="113">
        <v>41491</v>
      </c>
    </row>
    <row r="50" spans="1:20" ht="15" customHeight="1">
      <c r="A50" s="665" t="s">
        <v>161</v>
      </c>
      <c r="B50" s="665"/>
      <c r="C50" s="72" t="s">
        <v>154</v>
      </c>
      <c r="D50" s="72"/>
      <c r="E50" s="72"/>
      <c r="F50" s="72">
        <f>SUM(F49:F49)</f>
        <v>1</v>
      </c>
      <c r="G50" s="72">
        <f>SUM(G49:G49)</f>
        <v>0</v>
      </c>
      <c r="H50" s="72">
        <f>SUM(H49:H49)</f>
        <v>1</v>
      </c>
      <c r="I50" s="72">
        <f>SUM(I49:I49)</f>
        <v>1</v>
      </c>
      <c r="J50" s="72">
        <f>SUM(J49:J49)</f>
        <v>0</v>
      </c>
      <c r="K50" s="72"/>
      <c r="L50" s="72"/>
      <c r="M50" s="72"/>
      <c r="N50" s="72"/>
      <c r="O50" s="72"/>
      <c r="P50" s="72"/>
      <c r="Q50" s="73">
        <f>SUM(Q49:Q49)</f>
        <v>914.64</v>
      </c>
      <c r="R50" s="72"/>
      <c r="S50" s="115"/>
      <c r="T50" s="115"/>
    </row>
    <row r="51" spans="1:20" ht="15" customHeight="1">
      <c r="A51" s="664" t="s">
        <v>147</v>
      </c>
      <c r="B51" s="664"/>
      <c r="C51" s="96" t="s">
        <v>154</v>
      </c>
      <c r="D51" s="96"/>
      <c r="E51" s="96"/>
      <c r="F51" s="96"/>
      <c r="G51" s="96"/>
      <c r="H51" s="96"/>
      <c r="I51" s="96"/>
      <c r="J51" s="96"/>
      <c r="K51" s="96"/>
      <c r="L51" s="96"/>
      <c r="M51" s="96"/>
      <c r="N51" s="96"/>
      <c r="O51" s="96"/>
      <c r="P51" s="96"/>
      <c r="Q51" s="103"/>
      <c r="R51" s="56"/>
      <c r="S51" s="117"/>
      <c r="T51" s="96"/>
    </row>
    <row r="52" spans="1:20" s="92" customFormat="1" ht="47.25" customHeight="1">
      <c r="A52" s="24" t="s">
        <v>124</v>
      </c>
      <c r="B52" s="24" t="s">
        <v>125</v>
      </c>
      <c r="C52" s="24" t="s">
        <v>138</v>
      </c>
      <c r="D52" s="24" t="s">
        <v>44</v>
      </c>
      <c r="E52" s="24" t="s">
        <v>45</v>
      </c>
      <c r="F52" s="23" t="s">
        <v>62</v>
      </c>
      <c r="G52" s="24" t="s">
        <v>156</v>
      </c>
      <c r="H52" s="24" t="s">
        <v>157</v>
      </c>
      <c r="I52" s="24" t="s">
        <v>69</v>
      </c>
      <c r="J52" s="24" t="s">
        <v>63</v>
      </c>
      <c r="K52" s="24" t="s">
        <v>216</v>
      </c>
      <c r="L52" s="24" t="s">
        <v>18</v>
      </c>
      <c r="M52" s="24" t="s">
        <v>61</v>
      </c>
      <c r="N52" s="24" t="s">
        <v>10</v>
      </c>
      <c r="O52" s="146" t="s">
        <v>122</v>
      </c>
      <c r="P52" s="146" t="s">
        <v>123</v>
      </c>
      <c r="Q52" s="140" t="s">
        <v>11</v>
      </c>
      <c r="R52" s="140" t="s">
        <v>27</v>
      </c>
      <c r="S52" s="671" t="s">
        <v>64</v>
      </c>
      <c r="T52" s="672"/>
    </row>
    <row r="53" spans="1:20" ht="15" customHeight="1">
      <c r="A53" s="75">
        <v>2013</v>
      </c>
      <c r="B53" s="75" t="s">
        <v>130</v>
      </c>
      <c r="C53" s="590"/>
      <c r="D53" s="590"/>
      <c r="E53" s="590"/>
      <c r="F53" s="67">
        <v>1</v>
      </c>
      <c r="G53" s="67"/>
      <c r="H53" s="67">
        <v>1</v>
      </c>
      <c r="I53" s="67">
        <v>1</v>
      </c>
      <c r="J53" s="67"/>
      <c r="K53" s="67"/>
      <c r="L53" s="67"/>
      <c r="M53" s="67">
        <v>1935</v>
      </c>
      <c r="N53" s="113" t="s">
        <v>43</v>
      </c>
      <c r="O53" s="130"/>
      <c r="P53" s="114"/>
      <c r="Q53" s="114">
        <v>5320.85</v>
      </c>
      <c r="R53" s="75" t="s">
        <v>119</v>
      </c>
      <c r="S53" s="257">
        <v>41391</v>
      </c>
      <c r="T53" s="113">
        <v>41639</v>
      </c>
    </row>
    <row r="54" spans="1:20" ht="15" customHeight="1">
      <c r="A54" s="665" t="s">
        <v>162</v>
      </c>
      <c r="B54" s="665"/>
      <c r="C54" s="72" t="s">
        <v>154</v>
      </c>
      <c r="D54" s="72"/>
      <c r="E54" s="72"/>
      <c r="F54" s="72">
        <f>SUM(F53:F53)</f>
        <v>1</v>
      </c>
      <c r="G54" s="72">
        <f>SUM(G53:G53)</f>
        <v>0</v>
      </c>
      <c r="H54" s="72">
        <f>SUM(H53:H53)</f>
        <v>1</v>
      </c>
      <c r="I54" s="72">
        <f>SUM(I53:I53)</f>
        <v>1</v>
      </c>
      <c r="J54" s="72">
        <v>0</v>
      </c>
      <c r="K54" s="72"/>
      <c r="L54" s="72"/>
      <c r="M54" s="72"/>
      <c r="N54" s="72"/>
      <c r="O54" s="72"/>
      <c r="P54" s="72"/>
      <c r="Q54" s="73">
        <f>SUM(Q53:Q53)</f>
        <v>5320.85</v>
      </c>
      <c r="R54" s="484"/>
      <c r="S54" s="115"/>
      <c r="T54" s="115"/>
    </row>
    <row r="55" spans="1:20" ht="15" customHeight="1">
      <c r="A55" s="664" t="s">
        <v>148</v>
      </c>
      <c r="B55" s="664"/>
      <c r="C55" s="96" t="s">
        <v>154</v>
      </c>
      <c r="D55" s="96"/>
      <c r="E55" s="96"/>
      <c r="F55" s="96"/>
      <c r="G55" s="96"/>
      <c r="H55" s="96"/>
      <c r="I55" s="96"/>
      <c r="J55" s="96"/>
      <c r="K55" s="96"/>
      <c r="L55" s="96"/>
      <c r="M55" s="96"/>
      <c r="N55" s="96"/>
      <c r="O55" s="96"/>
      <c r="P55" s="96"/>
      <c r="Q55" s="103"/>
      <c r="R55" s="56"/>
      <c r="S55" s="117"/>
      <c r="T55" s="96"/>
    </row>
    <row r="56" spans="1:20" s="92" customFormat="1" ht="48" customHeight="1">
      <c r="A56" s="24" t="s">
        <v>124</v>
      </c>
      <c r="B56" s="24" t="s">
        <v>125</v>
      </c>
      <c r="C56" s="24" t="s">
        <v>138</v>
      </c>
      <c r="D56" s="24" t="s">
        <v>44</v>
      </c>
      <c r="E56" s="24" t="s">
        <v>45</v>
      </c>
      <c r="F56" s="23" t="s">
        <v>62</v>
      </c>
      <c r="G56" s="24" t="s">
        <v>156</v>
      </c>
      <c r="H56" s="24" t="s">
        <v>157</v>
      </c>
      <c r="I56" s="24" t="s">
        <v>69</v>
      </c>
      <c r="J56" s="24" t="s">
        <v>63</v>
      </c>
      <c r="K56" s="24" t="s">
        <v>216</v>
      </c>
      <c r="L56" s="24" t="s">
        <v>18</v>
      </c>
      <c r="M56" s="24" t="s">
        <v>61</v>
      </c>
      <c r="N56" s="24" t="s">
        <v>10</v>
      </c>
      <c r="O56" s="146" t="s">
        <v>122</v>
      </c>
      <c r="P56" s="146" t="s">
        <v>123</v>
      </c>
      <c r="Q56" s="140" t="s">
        <v>11</v>
      </c>
      <c r="R56" s="140" t="s">
        <v>27</v>
      </c>
      <c r="S56" s="671" t="s">
        <v>64</v>
      </c>
      <c r="T56" s="672"/>
    </row>
    <row r="57" spans="1:20" ht="15" customHeight="1">
      <c r="A57" s="75">
        <v>2013</v>
      </c>
      <c r="B57" s="75" t="s">
        <v>131</v>
      </c>
      <c r="C57" s="590"/>
      <c r="D57" s="590"/>
      <c r="E57" s="590"/>
      <c r="F57" s="67">
        <v>1</v>
      </c>
      <c r="G57" s="67"/>
      <c r="H57" s="67">
        <v>1</v>
      </c>
      <c r="I57" s="67">
        <v>1</v>
      </c>
      <c r="J57" s="67"/>
      <c r="K57" s="67"/>
      <c r="L57" s="67"/>
      <c r="M57" s="67">
        <v>1922</v>
      </c>
      <c r="N57" s="113" t="s">
        <v>43</v>
      </c>
      <c r="O57" s="130"/>
      <c r="P57" s="114"/>
      <c r="Q57" s="99">
        <v>0</v>
      </c>
      <c r="R57" s="75" t="s">
        <v>117</v>
      </c>
      <c r="S57" s="113">
        <v>41275</v>
      </c>
      <c r="T57" s="113">
        <v>41415</v>
      </c>
    </row>
    <row r="58" spans="1:20" ht="15" customHeight="1">
      <c r="A58" s="665" t="s">
        <v>70</v>
      </c>
      <c r="B58" s="665"/>
      <c r="C58" s="72" t="s">
        <v>154</v>
      </c>
      <c r="D58" s="72"/>
      <c r="E58" s="72"/>
      <c r="F58" s="72">
        <f>SUM(F57)</f>
        <v>1</v>
      </c>
      <c r="G58" s="72">
        <f>SUM(G57)</f>
        <v>0</v>
      </c>
      <c r="H58" s="72">
        <f>SUM(H57)</f>
        <v>1</v>
      </c>
      <c r="I58" s="72">
        <f>SUM(I57)</f>
        <v>1</v>
      </c>
      <c r="J58" s="72">
        <v>0</v>
      </c>
      <c r="K58" s="72"/>
      <c r="L58" s="72"/>
      <c r="M58" s="72"/>
      <c r="N58" s="72"/>
      <c r="O58" s="72"/>
      <c r="P58" s="72"/>
      <c r="Q58" s="73">
        <f>SUM(Q57)</f>
        <v>0</v>
      </c>
      <c r="R58" s="72"/>
      <c r="S58" s="115"/>
      <c r="T58" s="115"/>
    </row>
    <row r="59" spans="1:20" ht="15" customHeight="1">
      <c r="A59" s="664" t="s">
        <v>149</v>
      </c>
      <c r="B59" s="664"/>
      <c r="C59" s="96" t="s">
        <v>154</v>
      </c>
      <c r="D59" s="96"/>
      <c r="E59" s="96"/>
      <c r="F59" s="96"/>
      <c r="G59" s="96"/>
      <c r="H59" s="96"/>
      <c r="I59" s="96"/>
      <c r="J59" s="96"/>
      <c r="K59" s="96"/>
      <c r="L59" s="96"/>
      <c r="M59" s="96"/>
      <c r="N59" s="96"/>
      <c r="O59" s="96"/>
      <c r="P59" s="96"/>
      <c r="Q59" s="112"/>
      <c r="R59" s="56"/>
      <c r="S59" s="671"/>
      <c r="T59" s="672"/>
    </row>
    <row r="60" spans="1:20" s="92" customFormat="1" ht="46.5" customHeight="1">
      <c r="A60" s="24" t="s">
        <v>124</v>
      </c>
      <c r="B60" s="24" t="s">
        <v>125</v>
      </c>
      <c r="C60" s="24" t="s">
        <v>138</v>
      </c>
      <c r="D60" s="24" t="s">
        <v>44</v>
      </c>
      <c r="E60" s="24" t="s">
        <v>45</v>
      </c>
      <c r="F60" s="23" t="s">
        <v>62</v>
      </c>
      <c r="G60" s="24" t="s">
        <v>156</v>
      </c>
      <c r="H60" s="24" t="s">
        <v>157</v>
      </c>
      <c r="I60" s="24" t="s">
        <v>69</v>
      </c>
      <c r="J60" s="24" t="s">
        <v>63</v>
      </c>
      <c r="K60" s="24" t="s">
        <v>216</v>
      </c>
      <c r="L60" s="24" t="s">
        <v>18</v>
      </c>
      <c r="M60" s="24" t="s">
        <v>61</v>
      </c>
      <c r="N60" s="24" t="s">
        <v>10</v>
      </c>
      <c r="O60" s="146" t="s">
        <v>122</v>
      </c>
      <c r="P60" s="146" t="s">
        <v>123</v>
      </c>
      <c r="Q60" s="140" t="s">
        <v>11</v>
      </c>
      <c r="R60" s="140" t="s">
        <v>27</v>
      </c>
      <c r="S60" s="671" t="s">
        <v>64</v>
      </c>
      <c r="T60" s="672"/>
    </row>
    <row r="61" spans="1:20" ht="15" customHeight="1">
      <c r="A61" s="75">
        <v>2013</v>
      </c>
      <c r="B61" s="75" t="s">
        <v>135</v>
      </c>
      <c r="C61" s="590"/>
      <c r="D61" s="590"/>
      <c r="E61" s="590"/>
      <c r="F61" s="67">
        <v>1</v>
      </c>
      <c r="G61" s="67"/>
      <c r="H61" s="67">
        <v>1</v>
      </c>
      <c r="I61" s="67">
        <v>1</v>
      </c>
      <c r="J61" s="67"/>
      <c r="K61" s="67"/>
      <c r="L61" s="67"/>
      <c r="M61" s="67">
        <v>1915</v>
      </c>
      <c r="N61" s="113" t="s">
        <v>43</v>
      </c>
      <c r="O61" s="130"/>
      <c r="P61" s="114"/>
      <c r="Q61" s="114">
        <v>1790.08</v>
      </c>
      <c r="R61" s="75" t="s">
        <v>113</v>
      </c>
      <c r="S61" s="257">
        <v>41275</v>
      </c>
      <c r="T61" s="257">
        <v>41639</v>
      </c>
    </row>
    <row r="62" spans="1:20" ht="15" customHeight="1">
      <c r="A62" s="75">
        <v>2013</v>
      </c>
      <c r="B62" s="75" t="s">
        <v>135</v>
      </c>
      <c r="C62" s="590"/>
      <c r="D62" s="590"/>
      <c r="E62" s="590"/>
      <c r="F62" s="67">
        <v>1</v>
      </c>
      <c r="G62" s="67"/>
      <c r="H62" s="67">
        <v>1</v>
      </c>
      <c r="I62" s="67">
        <v>1</v>
      </c>
      <c r="J62" s="67"/>
      <c r="K62" s="67"/>
      <c r="L62" s="67"/>
      <c r="M62" s="67">
        <v>1919</v>
      </c>
      <c r="N62" s="113" t="s">
        <v>43</v>
      </c>
      <c r="O62" s="130"/>
      <c r="P62" s="114"/>
      <c r="Q62" s="114">
        <f>2075.16+10.86+12</f>
        <v>2098.02</v>
      </c>
      <c r="R62" s="82" t="s">
        <v>228</v>
      </c>
      <c r="S62" s="257">
        <v>41275</v>
      </c>
      <c r="T62" s="257">
        <v>41639</v>
      </c>
    </row>
    <row r="63" spans="1:20" ht="15" customHeight="1">
      <c r="A63" s="75">
        <v>2013</v>
      </c>
      <c r="B63" s="75" t="s">
        <v>135</v>
      </c>
      <c r="C63" s="590"/>
      <c r="D63" s="590"/>
      <c r="E63" s="590"/>
      <c r="F63" s="67">
        <v>1</v>
      </c>
      <c r="G63" s="67">
        <v>1</v>
      </c>
      <c r="H63" s="67"/>
      <c r="I63" s="67">
        <v>1</v>
      </c>
      <c r="J63" s="67"/>
      <c r="K63" s="67"/>
      <c r="L63" s="67"/>
      <c r="M63" s="67">
        <v>1933</v>
      </c>
      <c r="N63" s="113" t="s">
        <v>43</v>
      </c>
      <c r="O63" s="130"/>
      <c r="P63" s="114"/>
      <c r="Q63" s="114">
        <f>5807.15+2.06+2.9</f>
        <v>5812.11</v>
      </c>
      <c r="R63" s="75" t="s">
        <v>93</v>
      </c>
      <c r="S63" s="257">
        <v>41275</v>
      </c>
      <c r="T63" s="257">
        <v>41639</v>
      </c>
    </row>
    <row r="64" spans="1:20" ht="15" customHeight="1">
      <c r="A64" s="75">
        <v>2013</v>
      </c>
      <c r="B64" s="75" t="s">
        <v>135</v>
      </c>
      <c r="C64" s="590"/>
      <c r="D64" s="590"/>
      <c r="E64" s="590"/>
      <c r="F64" s="67">
        <v>1</v>
      </c>
      <c r="G64" s="67">
        <v>1</v>
      </c>
      <c r="H64" s="67"/>
      <c r="I64" s="67">
        <v>1</v>
      </c>
      <c r="J64" s="67"/>
      <c r="K64" s="67"/>
      <c r="L64" s="67"/>
      <c r="M64" s="67">
        <v>1948</v>
      </c>
      <c r="N64" s="113" t="s">
        <v>43</v>
      </c>
      <c r="O64" s="130"/>
      <c r="P64" s="114"/>
      <c r="Q64" s="114">
        <v>3169.32</v>
      </c>
      <c r="R64" s="48" t="s">
        <v>119</v>
      </c>
      <c r="S64" s="257">
        <v>41275</v>
      </c>
      <c r="T64" s="257">
        <v>41639</v>
      </c>
    </row>
    <row r="65" spans="1:20" ht="15" customHeight="1">
      <c r="A65" s="75">
        <v>2013</v>
      </c>
      <c r="B65" s="75" t="s">
        <v>135</v>
      </c>
      <c r="C65" s="590"/>
      <c r="D65" s="590"/>
      <c r="E65" s="590"/>
      <c r="F65" s="67">
        <v>1</v>
      </c>
      <c r="G65" s="67"/>
      <c r="H65" s="67">
        <v>1</v>
      </c>
      <c r="I65" s="67">
        <v>1</v>
      </c>
      <c r="J65" s="67"/>
      <c r="K65" s="67"/>
      <c r="L65" s="67"/>
      <c r="M65" s="67">
        <v>1942</v>
      </c>
      <c r="N65" s="113" t="s">
        <v>43</v>
      </c>
      <c r="O65" s="130"/>
      <c r="P65" s="114"/>
      <c r="Q65" s="114">
        <f>5154.24+1.55+0.69</f>
        <v>5156.48</v>
      </c>
      <c r="R65" s="75" t="s">
        <v>112</v>
      </c>
      <c r="S65" s="257">
        <v>41275</v>
      </c>
      <c r="T65" s="113">
        <v>41547</v>
      </c>
    </row>
    <row r="66" spans="1:20" ht="15" customHeight="1">
      <c r="A66" s="75">
        <v>2013</v>
      </c>
      <c r="B66" s="75" t="s">
        <v>135</v>
      </c>
      <c r="C66" s="590"/>
      <c r="D66" s="590"/>
      <c r="E66" s="590"/>
      <c r="F66" s="67">
        <v>1</v>
      </c>
      <c r="G66" s="67"/>
      <c r="H66" s="67">
        <v>1</v>
      </c>
      <c r="I66" s="67">
        <v>1</v>
      </c>
      <c r="J66" s="67"/>
      <c r="K66" s="67"/>
      <c r="L66" s="67"/>
      <c r="M66" s="67">
        <v>1934</v>
      </c>
      <c r="N66" s="113" t="s">
        <v>43</v>
      </c>
      <c r="O66" s="130"/>
      <c r="P66" s="114"/>
      <c r="Q66" s="114">
        <v>5495.37</v>
      </c>
      <c r="R66" s="75" t="s">
        <v>115</v>
      </c>
      <c r="S66" s="257">
        <v>41275</v>
      </c>
      <c r="T66" s="257">
        <v>41639</v>
      </c>
    </row>
    <row r="67" spans="1:20" ht="15" customHeight="1">
      <c r="A67" s="75">
        <v>2013</v>
      </c>
      <c r="B67" s="75" t="s">
        <v>135</v>
      </c>
      <c r="C67" s="590"/>
      <c r="D67" s="590"/>
      <c r="E67" s="590"/>
      <c r="F67" s="67">
        <v>1</v>
      </c>
      <c r="G67" s="67">
        <v>1</v>
      </c>
      <c r="H67" s="67"/>
      <c r="I67" s="67">
        <v>1</v>
      </c>
      <c r="J67" s="67"/>
      <c r="K67" s="67"/>
      <c r="L67" s="67"/>
      <c r="M67" s="67">
        <v>1918</v>
      </c>
      <c r="N67" s="113" t="s">
        <v>43</v>
      </c>
      <c r="O67" s="130"/>
      <c r="P67" s="114"/>
      <c r="Q67" s="114">
        <v>898.44</v>
      </c>
      <c r="R67" s="75" t="s">
        <v>112</v>
      </c>
      <c r="S67" s="257">
        <v>41494</v>
      </c>
      <c r="T67" s="257">
        <v>41639</v>
      </c>
    </row>
    <row r="68" spans="1:20" ht="15" customHeight="1">
      <c r="A68" s="75">
        <v>2013</v>
      </c>
      <c r="B68" s="75" t="s">
        <v>135</v>
      </c>
      <c r="C68" s="590"/>
      <c r="D68" s="590"/>
      <c r="E68" s="590"/>
      <c r="F68" s="67">
        <v>1</v>
      </c>
      <c r="G68" s="67">
        <v>1</v>
      </c>
      <c r="H68" s="67"/>
      <c r="I68" s="67">
        <v>1</v>
      </c>
      <c r="J68" s="67"/>
      <c r="K68" s="67"/>
      <c r="L68" s="67"/>
      <c r="M68" s="67">
        <v>1934</v>
      </c>
      <c r="N68" s="113" t="s">
        <v>43</v>
      </c>
      <c r="O68" s="130"/>
      <c r="P68" s="114"/>
      <c r="Q68" s="256">
        <v>1589</v>
      </c>
      <c r="R68" s="75" t="s">
        <v>229</v>
      </c>
      <c r="S68" s="257">
        <v>41456</v>
      </c>
      <c r="T68" s="257">
        <v>41484</v>
      </c>
    </row>
    <row r="69" spans="1:20" ht="15" customHeight="1">
      <c r="A69" s="75">
        <v>2013</v>
      </c>
      <c r="B69" s="75" t="s">
        <v>135</v>
      </c>
      <c r="C69" s="590"/>
      <c r="D69" s="590"/>
      <c r="E69" s="590"/>
      <c r="F69" s="67">
        <v>1</v>
      </c>
      <c r="G69" s="67">
        <v>1</v>
      </c>
      <c r="H69" s="67"/>
      <c r="I69" s="67">
        <v>1</v>
      </c>
      <c r="J69" s="67"/>
      <c r="K69" s="67"/>
      <c r="L69" s="67"/>
      <c r="M69" s="67">
        <v>1934</v>
      </c>
      <c r="N69" s="113" t="s">
        <v>43</v>
      </c>
      <c r="O69" s="130"/>
      <c r="P69" s="114"/>
      <c r="Q69" s="114">
        <v>4038.47</v>
      </c>
      <c r="R69" s="75" t="s">
        <v>119</v>
      </c>
      <c r="S69" s="257">
        <v>41275</v>
      </c>
      <c r="T69" s="257">
        <v>41639</v>
      </c>
    </row>
    <row r="70" spans="1:20" ht="15" customHeight="1">
      <c r="A70" s="665" t="s">
        <v>163</v>
      </c>
      <c r="B70" s="665"/>
      <c r="C70" s="72" t="s">
        <v>154</v>
      </c>
      <c r="D70" s="72"/>
      <c r="E70" s="72"/>
      <c r="F70" s="72">
        <f>SUM(F61:F69)</f>
        <v>9</v>
      </c>
      <c r="G70" s="72">
        <f>SUM(G61:G69)</f>
        <v>5</v>
      </c>
      <c r="H70" s="72">
        <f>SUM(H61:H69)</f>
        <v>4</v>
      </c>
      <c r="I70" s="72">
        <f>SUM(I61:I69)</f>
        <v>9</v>
      </c>
      <c r="J70" s="72">
        <f>SUM(J61:J69)</f>
        <v>0</v>
      </c>
      <c r="K70" s="72"/>
      <c r="L70" s="72"/>
      <c r="M70" s="72"/>
      <c r="N70" s="72"/>
      <c r="O70" s="72"/>
      <c r="P70" s="72"/>
      <c r="Q70" s="73">
        <f>SUM(Q61:Q69)</f>
        <v>30047.289999999997</v>
      </c>
      <c r="R70" s="484"/>
      <c r="S70" s="115"/>
      <c r="T70" s="115"/>
    </row>
    <row r="71" spans="1:20" ht="15" customHeight="1">
      <c r="A71" s="664" t="s">
        <v>150</v>
      </c>
      <c r="B71" s="664"/>
      <c r="C71" s="96" t="s">
        <v>154</v>
      </c>
      <c r="D71" s="96"/>
      <c r="E71" s="96"/>
      <c r="F71" s="96"/>
      <c r="G71" s="96"/>
      <c r="H71" s="96"/>
      <c r="I71" s="96"/>
      <c r="J71" s="96"/>
      <c r="K71" s="96"/>
      <c r="L71" s="96"/>
      <c r="M71" s="96"/>
      <c r="N71" s="96"/>
      <c r="O71" s="96"/>
      <c r="P71" s="96"/>
      <c r="Q71" s="103"/>
      <c r="R71" s="56"/>
      <c r="S71" s="117"/>
      <c r="T71" s="117"/>
    </row>
    <row r="72" spans="1:20" s="92" customFormat="1" ht="47.25" customHeight="1">
      <c r="A72" s="24" t="s">
        <v>124</v>
      </c>
      <c r="B72" s="24" t="s">
        <v>125</v>
      </c>
      <c r="C72" s="24" t="s">
        <v>138</v>
      </c>
      <c r="D72" s="24" t="s">
        <v>44</v>
      </c>
      <c r="E72" s="24" t="s">
        <v>45</v>
      </c>
      <c r="F72" s="23" t="s">
        <v>62</v>
      </c>
      <c r="G72" s="24" t="s">
        <v>156</v>
      </c>
      <c r="H72" s="24" t="s">
        <v>157</v>
      </c>
      <c r="I72" s="24" t="s">
        <v>69</v>
      </c>
      <c r="J72" s="24" t="s">
        <v>63</v>
      </c>
      <c r="K72" s="24" t="s">
        <v>216</v>
      </c>
      <c r="L72" s="24" t="s">
        <v>18</v>
      </c>
      <c r="M72" s="24" t="s">
        <v>61</v>
      </c>
      <c r="N72" s="24" t="s">
        <v>10</v>
      </c>
      <c r="O72" s="146" t="s">
        <v>122</v>
      </c>
      <c r="P72" s="146" t="s">
        <v>123</v>
      </c>
      <c r="Q72" s="140" t="s">
        <v>11</v>
      </c>
      <c r="R72" s="140" t="s">
        <v>27</v>
      </c>
      <c r="S72" s="671" t="s">
        <v>64</v>
      </c>
      <c r="T72" s="672"/>
    </row>
    <row r="73" spans="1:20" ht="15" customHeight="1">
      <c r="A73" s="75">
        <v>2013</v>
      </c>
      <c r="B73" s="75" t="s">
        <v>132</v>
      </c>
      <c r="C73" s="590"/>
      <c r="D73" s="590"/>
      <c r="E73" s="590"/>
      <c r="F73" s="67">
        <v>1</v>
      </c>
      <c r="G73" s="67"/>
      <c r="H73" s="67">
        <v>1</v>
      </c>
      <c r="I73" s="67">
        <v>1</v>
      </c>
      <c r="J73" s="67"/>
      <c r="K73" s="67"/>
      <c r="L73" s="67"/>
      <c r="M73" s="67">
        <v>1915</v>
      </c>
      <c r="N73" s="113" t="s">
        <v>43</v>
      </c>
      <c r="O73" s="130"/>
      <c r="P73" s="114"/>
      <c r="Q73" s="114">
        <f>178.64</f>
        <v>178.64</v>
      </c>
      <c r="R73" s="75" t="s">
        <v>93</v>
      </c>
      <c r="S73" s="257">
        <v>41275</v>
      </c>
      <c r="T73" s="113">
        <v>41303</v>
      </c>
    </row>
    <row r="74" spans="1:20" ht="15" customHeight="1">
      <c r="A74" s="75">
        <v>2013</v>
      </c>
      <c r="B74" s="75" t="s">
        <v>132</v>
      </c>
      <c r="C74" s="590"/>
      <c r="D74" s="590"/>
      <c r="E74" s="590"/>
      <c r="F74" s="67">
        <v>1</v>
      </c>
      <c r="G74" s="67">
        <v>1</v>
      </c>
      <c r="H74" s="67"/>
      <c r="I74" s="67">
        <v>1</v>
      </c>
      <c r="J74" s="67"/>
      <c r="K74" s="67"/>
      <c r="L74" s="67"/>
      <c r="M74" s="67">
        <v>1941</v>
      </c>
      <c r="N74" s="113" t="s">
        <v>43</v>
      </c>
      <c r="O74" s="130"/>
      <c r="P74" s="114"/>
      <c r="Q74" s="114">
        <v>4507.56</v>
      </c>
      <c r="R74" s="75" t="s">
        <v>115</v>
      </c>
      <c r="S74" s="257">
        <v>41275</v>
      </c>
      <c r="T74" s="257">
        <v>41639</v>
      </c>
    </row>
    <row r="75" spans="1:20" ht="15" customHeight="1">
      <c r="A75" s="665" t="s">
        <v>81</v>
      </c>
      <c r="B75" s="665"/>
      <c r="C75" s="72" t="s">
        <v>154</v>
      </c>
      <c r="D75" s="72"/>
      <c r="E75" s="72"/>
      <c r="F75" s="72">
        <f>SUM(F73:F74)</f>
        <v>2</v>
      </c>
      <c r="G75" s="72">
        <f>SUM(G73:G74)</f>
        <v>1</v>
      </c>
      <c r="H75" s="72">
        <f>SUM(H73:H74)</f>
        <v>1</v>
      </c>
      <c r="I75" s="72">
        <f>SUM(I73:I74)</f>
        <v>2</v>
      </c>
      <c r="J75" s="72">
        <v>0</v>
      </c>
      <c r="K75" s="72"/>
      <c r="L75" s="72"/>
      <c r="M75" s="72"/>
      <c r="N75" s="72"/>
      <c r="O75" s="72"/>
      <c r="P75" s="72"/>
      <c r="Q75" s="73">
        <f>SUM(Q73:Q74)</f>
        <v>4686.200000000001</v>
      </c>
      <c r="R75" s="72"/>
      <c r="S75" s="115"/>
      <c r="T75" s="115"/>
    </row>
    <row r="76" spans="1:20" ht="15" customHeight="1">
      <c r="A76" s="664" t="s">
        <v>151</v>
      </c>
      <c r="B76" s="664"/>
      <c r="C76" s="96" t="s">
        <v>154</v>
      </c>
      <c r="D76" s="96"/>
      <c r="E76" s="96"/>
      <c r="F76" s="96"/>
      <c r="G76" s="96"/>
      <c r="H76" s="96"/>
      <c r="I76" s="96"/>
      <c r="J76" s="96"/>
      <c r="K76" s="96"/>
      <c r="L76" s="96"/>
      <c r="M76" s="96"/>
      <c r="N76" s="96"/>
      <c r="O76" s="96"/>
      <c r="P76" s="96"/>
      <c r="Q76" s="103"/>
      <c r="R76" s="56"/>
      <c r="S76" s="117"/>
      <c r="T76" s="117"/>
    </row>
    <row r="77" spans="1:20" s="92" customFormat="1" ht="44.25" customHeight="1">
      <c r="A77" s="24" t="s">
        <v>124</v>
      </c>
      <c r="B77" s="24" t="s">
        <v>125</v>
      </c>
      <c r="C77" s="24" t="s">
        <v>138</v>
      </c>
      <c r="D77" s="24" t="s">
        <v>44</v>
      </c>
      <c r="E77" s="24" t="s">
        <v>45</v>
      </c>
      <c r="F77" s="23" t="s">
        <v>62</v>
      </c>
      <c r="G77" s="24" t="s">
        <v>156</v>
      </c>
      <c r="H77" s="24" t="s">
        <v>157</v>
      </c>
      <c r="I77" s="24" t="s">
        <v>69</v>
      </c>
      <c r="J77" s="24" t="s">
        <v>63</v>
      </c>
      <c r="K77" s="24" t="s">
        <v>216</v>
      </c>
      <c r="L77" s="24" t="s">
        <v>18</v>
      </c>
      <c r="M77" s="24" t="s">
        <v>61</v>
      </c>
      <c r="N77" s="24" t="s">
        <v>10</v>
      </c>
      <c r="O77" s="146" t="s">
        <v>122</v>
      </c>
      <c r="P77" s="146" t="s">
        <v>123</v>
      </c>
      <c r="Q77" s="140" t="s">
        <v>11</v>
      </c>
      <c r="R77" s="140" t="s">
        <v>27</v>
      </c>
      <c r="S77" s="671" t="s">
        <v>64</v>
      </c>
      <c r="T77" s="672"/>
    </row>
    <row r="78" spans="1:20" ht="15" customHeight="1">
      <c r="A78" s="75">
        <v>2013</v>
      </c>
      <c r="B78" s="75" t="s">
        <v>152</v>
      </c>
      <c r="C78" s="590"/>
      <c r="D78" s="590"/>
      <c r="E78" s="590"/>
      <c r="F78" s="67">
        <v>1</v>
      </c>
      <c r="G78" s="67"/>
      <c r="H78" s="67">
        <v>1</v>
      </c>
      <c r="I78" s="118">
        <v>1</v>
      </c>
      <c r="J78" s="67"/>
      <c r="K78" s="67"/>
      <c r="L78" s="67"/>
      <c r="M78" s="67">
        <v>1937</v>
      </c>
      <c r="N78" s="113" t="s">
        <v>43</v>
      </c>
      <c r="O78" s="130"/>
      <c r="P78" s="114"/>
      <c r="Q78" s="114">
        <v>480.99</v>
      </c>
      <c r="R78" s="75" t="s">
        <v>113</v>
      </c>
      <c r="S78" s="113">
        <v>41548</v>
      </c>
      <c r="T78" s="113">
        <v>41592</v>
      </c>
    </row>
    <row r="79" spans="1:20" ht="15" customHeight="1">
      <c r="A79" s="75">
        <v>2013</v>
      </c>
      <c r="B79" s="75" t="s">
        <v>152</v>
      </c>
      <c r="C79" s="590"/>
      <c r="D79" s="590"/>
      <c r="E79" s="590"/>
      <c r="F79" s="67">
        <v>1</v>
      </c>
      <c r="G79" s="67">
        <v>1</v>
      </c>
      <c r="H79" s="67"/>
      <c r="I79" s="118">
        <v>1</v>
      </c>
      <c r="J79" s="67"/>
      <c r="K79" s="67"/>
      <c r="L79" s="67"/>
      <c r="M79" s="67">
        <v>1945</v>
      </c>
      <c r="N79" s="113" t="s">
        <v>43</v>
      </c>
      <c r="O79" s="130"/>
      <c r="P79" s="114"/>
      <c r="Q79" s="114">
        <v>1498.68</v>
      </c>
      <c r="R79" s="75" t="s">
        <v>230</v>
      </c>
      <c r="S79" s="257">
        <v>41275</v>
      </c>
      <c r="T79" s="113">
        <v>41455</v>
      </c>
    </row>
    <row r="80" spans="1:20" ht="15" customHeight="1">
      <c r="A80" s="75">
        <v>2013</v>
      </c>
      <c r="B80" s="75" t="s">
        <v>152</v>
      </c>
      <c r="C80" s="590"/>
      <c r="D80" s="590"/>
      <c r="E80" s="590"/>
      <c r="F80" s="67">
        <v>1</v>
      </c>
      <c r="G80" s="67"/>
      <c r="H80" s="67">
        <v>1</v>
      </c>
      <c r="I80" s="118">
        <v>1</v>
      </c>
      <c r="J80" s="67"/>
      <c r="K80" s="67"/>
      <c r="L80" s="67"/>
      <c r="M80" s="67">
        <v>1938</v>
      </c>
      <c r="N80" s="113" t="s">
        <v>43</v>
      </c>
      <c r="O80" s="130"/>
      <c r="P80" s="114"/>
      <c r="Q80" s="114">
        <f>2091.45+1.55+1.44</f>
        <v>2094.44</v>
      </c>
      <c r="R80" s="75" t="s">
        <v>112</v>
      </c>
      <c r="S80" s="257">
        <v>41275</v>
      </c>
      <c r="T80" s="257">
        <v>41639</v>
      </c>
    </row>
    <row r="81" spans="1:20" ht="15" customHeight="1">
      <c r="A81" s="75">
        <v>2013</v>
      </c>
      <c r="B81" s="75" t="s">
        <v>152</v>
      </c>
      <c r="C81" s="590"/>
      <c r="D81" s="590"/>
      <c r="E81" s="590"/>
      <c r="F81" s="67">
        <v>1</v>
      </c>
      <c r="G81" s="67">
        <v>1</v>
      </c>
      <c r="H81" s="67"/>
      <c r="I81" s="118">
        <v>1</v>
      </c>
      <c r="J81" s="67"/>
      <c r="K81" s="67"/>
      <c r="L81" s="67"/>
      <c r="M81" s="67">
        <v>1941</v>
      </c>
      <c r="N81" s="113" t="s">
        <v>43</v>
      </c>
      <c r="O81" s="130"/>
      <c r="P81" s="114"/>
      <c r="Q81" s="114">
        <f>1076.46+0.4</f>
        <v>1076.8600000000001</v>
      </c>
      <c r="R81" s="75" t="s">
        <v>231</v>
      </c>
      <c r="S81" s="257">
        <v>41275</v>
      </c>
      <c r="T81" s="113">
        <v>41435</v>
      </c>
    </row>
    <row r="82" spans="1:20" ht="15" customHeight="1">
      <c r="A82" s="75">
        <v>2013</v>
      </c>
      <c r="B82" s="75" t="s">
        <v>152</v>
      </c>
      <c r="C82" s="590"/>
      <c r="D82" s="590"/>
      <c r="E82" s="590"/>
      <c r="F82" s="67">
        <v>1</v>
      </c>
      <c r="G82" s="67"/>
      <c r="H82" s="67">
        <v>1</v>
      </c>
      <c r="I82" s="118">
        <v>1</v>
      </c>
      <c r="J82" s="67"/>
      <c r="K82" s="67"/>
      <c r="L82" s="67"/>
      <c r="M82" s="67">
        <v>1939</v>
      </c>
      <c r="N82" s="113" t="s">
        <v>43</v>
      </c>
      <c r="O82" s="130"/>
      <c r="P82" s="114"/>
      <c r="Q82" s="225">
        <v>8501.36</v>
      </c>
      <c r="R82" s="75" t="s">
        <v>117</v>
      </c>
      <c r="S82" s="257">
        <v>41275</v>
      </c>
      <c r="T82" s="257">
        <v>41456</v>
      </c>
    </row>
    <row r="83" spans="1:20" ht="15" customHeight="1">
      <c r="A83" s="75">
        <v>2013</v>
      </c>
      <c r="B83" s="75" t="s">
        <v>152</v>
      </c>
      <c r="C83" s="590"/>
      <c r="D83" s="590"/>
      <c r="E83" s="590"/>
      <c r="F83" s="67">
        <v>1</v>
      </c>
      <c r="G83" s="67">
        <v>1</v>
      </c>
      <c r="H83" s="67"/>
      <c r="I83" s="118">
        <v>1</v>
      </c>
      <c r="J83" s="67"/>
      <c r="K83" s="67"/>
      <c r="L83" s="67"/>
      <c r="M83" s="67">
        <v>1929</v>
      </c>
      <c r="N83" s="113" t="s">
        <v>43</v>
      </c>
      <c r="O83" s="130"/>
      <c r="P83" s="114"/>
      <c r="Q83" s="99">
        <f>2915.91+2.06</f>
        <v>2917.97</v>
      </c>
      <c r="R83" s="75" t="s">
        <v>93</v>
      </c>
      <c r="S83" s="257">
        <v>41275</v>
      </c>
      <c r="T83" s="113">
        <v>41455</v>
      </c>
    </row>
    <row r="84" spans="1:20" ht="15" customHeight="1">
      <c r="A84" s="75">
        <v>2013</v>
      </c>
      <c r="B84" s="75" t="s">
        <v>152</v>
      </c>
      <c r="C84" s="590"/>
      <c r="D84" s="590"/>
      <c r="E84" s="590"/>
      <c r="F84" s="67">
        <v>1</v>
      </c>
      <c r="G84" s="67"/>
      <c r="H84" s="67">
        <v>1</v>
      </c>
      <c r="I84" s="118">
        <v>1</v>
      </c>
      <c r="J84" s="67"/>
      <c r="K84" s="67"/>
      <c r="L84" s="67"/>
      <c r="M84" s="67">
        <v>1932</v>
      </c>
      <c r="N84" s="113" t="s">
        <v>43</v>
      </c>
      <c r="O84" s="130"/>
      <c r="P84" s="114"/>
      <c r="Q84" s="99">
        <v>1007.42</v>
      </c>
      <c r="R84" s="75" t="s">
        <v>119</v>
      </c>
      <c r="S84" s="113">
        <v>41518</v>
      </c>
      <c r="T84" s="257">
        <v>41639</v>
      </c>
    </row>
    <row r="85" spans="1:20" ht="15" customHeight="1">
      <c r="A85" s="75">
        <v>2013</v>
      </c>
      <c r="B85" s="75" t="s">
        <v>152</v>
      </c>
      <c r="C85" s="590"/>
      <c r="D85" s="590"/>
      <c r="E85" s="590"/>
      <c r="F85" s="67">
        <v>1</v>
      </c>
      <c r="G85" s="67"/>
      <c r="H85" s="67">
        <v>1</v>
      </c>
      <c r="I85" s="118">
        <v>1</v>
      </c>
      <c r="J85" s="67"/>
      <c r="K85" s="67"/>
      <c r="L85" s="67"/>
      <c r="M85" s="67">
        <v>1938</v>
      </c>
      <c r="N85" s="113" t="s">
        <v>43</v>
      </c>
      <c r="O85" s="130"/>
      <c r="P85" s="114"/>
      <c r="Q85" s="225">
        <v>7234.84</v>
      </c>
      <c r="R85" s="75" t="s">
        <v>117</v>
      </c>
      <c r="S85" s="257">
        <v>41275</v>
      </c>
      <c r="T85" s="257">
        <v>41639</v>
      </c>
    </row>
    <row r="86" spans="1:20" ht="15" customHeight="1">
      <c r="A86" s="75">
        <v>2013</v>
      </c>
      <c r="B86" s="75" t="s">
        <v>152</v>
      </c>
      <c r="C86" s="590"/>
      <c r="D86" s="590"/>
      <c r="E86" s="590"/>
      <c r="F86" s="67">
        <v>1</v>
      </c>
      <c r="G86" s="67">
        <v>1</v>
      </c>
      <c r="H86" s="67"/>
      <c r="I86" s="118">
        <v>1</v>
      </c>
      <c r="J86" s="67"/>
      <c r="K86" s="67"/>
      <c r="L86" s="67"/>
      <c r="M86" s="67">
        <v>1946</v>
      </c>
      <c r="N86" s="113" t="s">
        <v>43</v>
      </c>
      <c r="O86" s="130"/>
      <c r="P86" s="114"/>
      <c r="Q86" s="114">
        <v>1512</v>
      </c>
      <c r="R86" s="75" t="s">
        <v>115</v>
      </c>
      <c r="S86" s="113">
        <v>41365</v>
      </c>
      <c r="T86" s="113">
        <v>41454</v>
      </c>
    </row>
    <row r="87" spans="1:20" ht="15" customHeight="1">
      <c r="A87" s="75">
        <v>2013</v>
      </c>
      <c r="B87" s="75" t="s">
        <v>152</v>
      </c>
      <c r="C87" s="590"/>
      <c r="D87" s="590"/>
      <c r="E87" s="590"/>
      <c r="F87" s="67">
        <v>1</v>
      </c>
      <c r="G87" s="67"/>
      <c r="H87" s="67">
        <v>1</v>
      </c>
      <c r="I87" s="118">
        <v>1</v>
      </c>
      <c r="J87" s="67"/>
      <c r="K87" s="67"/>
      <c r="L87" s="67"/>
      <c r="M87" s="67">
        <v>1932</v>
      </c>
      <c r="N87" s="113" t="s">
        <v>43</v>
      </c>
      <c r="O87" s="130"/>
      <c r="P87" s="114"/>
      <c r="Q87" s="225">
        <v>2671.36</v>
      </c>
      <c r="R87" s="75" t="s">
        <v>117</v>
      </c>
      <c r="S87" s="257">
        <v>41275</v>
      </c>
      <c r="T87" s="257">
        <v>41537</v>
      </c>
    </row>
    <row r="88" spans="1:20" ht="15" customHeight="1">
      <c r="A88" s="75">
        <v>2013</v>
      </c>
      <c r="B88" s="75" t="s">
        <v>152</v>
      </c>
      <c r="C88" s="590"/>
      <c r="D88" s="590"/>
      <c r="E88" s="590"/>
      <c r="F88" s="67">
        <v>1</v>
      </c>
      <c r="G88" s="67">
        <v>1</v>
      </c>
      <c r="H88" s="67"/>
      <c r="I88" s="118">
        <v>1</v>
      </c>
      <c r="J88" s="67"/>
      <c r="K88" s="67"/>
      <c r="L88" s="67"/>
      <c r="M88" s="67">
        <v>1927</v>
      </c>
      <c r="N88" s="113" t="s">
        <v>43</v>
      </c>
      <c r="O88" s="130"/>
      <c r="P88" s="114"/>
      <c r="Q88" s="256">
        <v>1223.17</v>
      </c>
      <c r="R88" s="75" t="s">
        <v>117</v>
      </c>
      <c r="S88" s="257">
        <v>41275</v>
      </c>
      <c r="T88" s="113">
        <v>41362</v>
      </c>
    </row>
    <row r="89" spans="1:20" ht="15" customHeight="1">
      <c r="A89" s="665" t="s">
        <v>82</v>
      </c>
      <c r="B89" s="665"/>
      <c r="C89" s="72" t="s">
        <v>154</v>
      </c>
      <c r="D89" s="72"/>
      <c r="E89" s="72"/>
      <c r="F89" s="72">
        <f>SUM(F78:F88)</f>
        <v>11</v>
      </c>
      <c r="G89" s="72">
        <f>SUM(G78:G88)</f>
        <v>5</v>
      </c>
      <c r="H89" s="72">
        <f>SUM(H78:H88)</f>
        <v>6</v>
      </c>
      <c r="I89" s="72">
        <f>SUM(I78:I88)</f>
        <v>11</v>
      </c>
      <c r="J89" s="72">
        <v>0</v>
      </c>
      <c r="K89" s="72"/>
      <c r="L89" s="72"/>
      <c r="M89" s="72"/>
      <c r="N89" s="72"/>
      <c r="O89" s="72"/>
      <c r="P89" s="72"/>
      <c r="Q89" s="73">
        <f>SUM(Q78:Q88)</f>
        <v>30219.090000000004</v>
      </c>
      <c r="R89" s="484"/>
      <c r="S89" s="115"/>
      <c r="T89" s="115"/>
    </row>
    <row r="90" spans="1:20" ht="15" customHeight="1">
      <c r="A90" s="663" t="s">
        <v>91</v>
      </c>
      <c r="B90" s="663"/>
      <c r="C90" s="91" t="s">
        <v>154</v>
      </c>
      <c r="D90" s="91"/>
      <c r="E90" s="91"/>
      <c r="F90" s="119">
        <f>F43+F70+F89+F9+F50+F54+F58+F46+F75</f>
        <v>60</v>
      </c>
      <c r="G90" s="119">
        <f>G43+G70+G89+G9+G50+G54+G58+G46+G75</f>
        <v>21</v>
      </c>
      <c r="H90" s="119">
        <f>H43+H70+H89+H9+H50+H54+H58+H46+H75</f>
        <v>38</v>
      </c>
      <c r="I90" s="119">
        <f>I43+I70+I89+I9+I50+I54+I58+I46+I75</f>
        <v>60</v>
      </c>
      <c r="J90" s="119">
        <f>J43+J70+J89+J9+J50+J54+J58+J46+J75</f>
        <v>0</v>
      </c>
      <c r="K90" s="119"/>
      <c r="L90" s="119"/>
      <c r="M90" s="91"/>
      <c r="N90" s="91"/>
      <c r="O90" s="91"/>
      <c r="P90" s="91"/>
      <c r="Q90" s="104">
        <f>Q43+Q70+Q89+Q9+Q50+Q54+Q58+Q46+Q75</f>
        <v>201048.86000000002</v>
      </c>
      <c r="R90" s="238"/>
      <c r="S90" s="120"/>
      <c r="T90" s="120"/>
    </row>
    <row r="91" spans="8:12" ht="15" customHeight="1">
      <c r="H91" s="27"/>
      <c r="I91" s="27"/>
      <c r="J91" s="27"/>
      <c r="K91" s="27"/>
      <c r="L91" s="27"/>
    </row>
    <row r="92" spans="8:12" ht="15" customHeight="1">
      <c r="H92" s="27"/>
      <c r="I92" s="27"/>
      <c r="J92" s="27"/>
      <c r="K92" s="27"/>
      <c r="L92" s="27"/>
    </row>
    <row r="93" spans="8:12" ht="15" customHeight="1">
      <c r="H93" s="27"/>
      <c r="I93" s="27"/>
      <c r="J93" s="27"/>
      <c r="K93" s="27"/>
      <c r="L93" s="27"/>
    </row>
    <row r="94" spans="8:12" ht="15" customHeight="1">
      <c r="H94" s="27"/>
      <c r="I94" s="27"/>
      <c r="J94" s="27"/>
      <c r="K94" s="27"/>
      <c r="L94" s="27"/>
    </row>
    <row r="95" spans="8:12" ht="15" customHeight="1">
      <c r="H95" s="27"/>
      <c r="I95" s="27"/>
      <c r="J95" s="27"/>
      <c r="K95" s="27"/>
      <c r="L95" s="27"/>
    </row>
    <row r="96" spans="8:12" ht="15" customHeight="1">
      <c r="H96" s="27"/>
      <c r="I96" s="27"/>
      <c r="J96" s="27"/>
      <c r="K96" s="27"/>
      <c r="L96" s="27"/>
    </row>
    <row r="97" spans="8:12" ht="12.75">
      <c r="H97" s="27"/>
      <c r="I97" s="27"/>
      <c r="J97" s="27"/>
      <c r="K97" s="27"/>
      <c r="L97" s="27"/>
    </row>
    <row r="98" spans="8:12" ht="12.75">
      <c r="H98" s="27"/>
      <c r="I98" s="27"/>
      <c r="J98" s="27"/>
      <c r="K98" s="27"/>
      <c r="L98" s="27"/>
    </row>
    <row r="99" spans="8:12" ht="12.75">
      <c r="H99" s="27"/>
      <c r="I99" s="27"/>
      <c r="J99" s="27"/>
      <c r="K99" s="27"/>
      <c r="L99" s="27"/>
    </row>
    <row r="100" spans="8:12" ht="12.75">
      <c r="H100" s="27"/>
      <c r="I100" s="27"/>
      <c r="J100" s="27"/>
      <c r="K100" s="27"/>
      <c r="L100" s="27"/>
    </row>
    <row r="101" spans="8:12" ht="12.75">
      <c r="H101" s="27"/>
      <c r="I101" s="27"/>
      <c r="J101" s="27"/>
      <c r="K101" s="27"/>
      <c r="L101" s="27"/>
    </row>
    <row r="102" spans="8:12" ht="12.75">
      <c r="H102" s="27"/>
      <c r="I102" s="27"/>
      <c r="J102" s="27"/>
      <c r="K102" s="27"/>
      <c r="L102" s="27"/>
    </row>
    <row r="103" spans="8:12" ht="12.75">
      <c r="H103" s="27"/>
      <c r="I103" s="27"/>
      <c r="J103" s="27"/>
      <c r="K103" s="27"/>
      <c r="L103" s="27"/>
    </row>
    <row r="104" spans="8:12" ht="12.75">
      <c r="H104" s="27"/>
      <c r="I104" s="27"/>
      <c r="J104" s="27"/>
      <c r="K104" s="27"/>
      <c r="L104" s="27"/>
    </row>
    <row r="105" spans="8:12" ht="12.75">
      <c r="H105" s="27"/>
      <c r="I105" s="27"/>
      <c r="J105" s="27"/>
      <c r="K105" s="27"/>
      <c r="L105" s="27"/>
    </row>
    <row r="106" spans="8:12" ht="12.75">
      <c r="H106" s="27"/>
      <c r="I106" s="27"/>
      <c r="J106" s="27"/>
      <c r="K106" s="27"/>
      <c r="L106" s="27"/>
    </row>
    <row r="107" spans="8:12" ht="12.75">
      <c r="H107" s="27"/>
      <c r="I107" s="27"/>
      <c r="J107" s="27"/>
      <c r="K107" s="27"/>
      <c r="L107" s="27"/>
    </row>
    <row r="108" spans="8:12" ht="12.75">
      <c r="H108" s="27"/>
      <c r="I108" s="27"/>
      <c r="J108" s="27"/>
      <c r="K108" s="27"/>
      <c r="L108" s="27"/>
    </row>
    <row r="109" spans="8:12" ht="12.75">
      <c r="H109" s="27"/>
      <c r="I109" s="27"/>
      <c r="J109" s="27"/>
      <c r="K109" s="27"/>
      <c r="L109" s="27"/>
    </row>
    <row r="110" spans="8:12" ht="12.75">
      <c r="H110" s="27"/>
      <c r="I110" s="27"/>
      <c r="J110" s="27"/>
      <c r="K110" s="27"/>
      <c r="L110" s="27"/>
    </row>
    <row r="111" spans="8:12" ht="12.75">
      <c r="H111" s="27"/>
      <c r="I111" s="27"/>
      <c r="J111" s="27"/>
      <c r="K111" s="27"/>
      <c r="L111" s="27"/>
    </row>
    <row r="112" spans="8:12" ht="12.75">
      <c r="H112" s="27"/>
      <c r="I112" s="27"/>
      <c r="J112" s="27"/>
      <c r="K112" s="27"/>
      <c r="L112" s="27"/>
    </row>
    <row r="113" spans="8:12" ht="12.75">
      <c r="H113" s="27"/>
      <c r="I113" s="27"/>
      <c r="J113" s="27"/>
      <c r="K113" s="27"/>
      <c r="L113" s="27"/>
    </row>
    <row r="114" spans="8:12" ht="12.75">
      <c r="H114" s="27"/>
      <c r="I114" s="27"/>
      <c r="J114" s="27"/>
      <c r="K114" s="27"/>
      <c r="L114" s="27"/>
    </row>
    <row r="115" spans="8:12" ht="12.75">
      <c r="H115" s="27"/>
      <c r="I115" s="27"/>
      <c r="J115" s="27"/>
      <c r="K115" s="27"/>
      <c r="L115" s="27"/>
    </row>
    <row r="116" spans="8:12" ht="12.75">
      <c r="H116" s="27"/>
      <c r="I116" s="27"/>
      <c r="J116" s="27"/>
      <c r="K116" s="27"/>
      <c r="L116" s="27"/>
    </row>
    <row r="117" spans="8:12" ht="12.75">
      <c r="H117" s="27"/>
      <c r="I117" s="27"/>
      <c r="J117" s="27"/>
      <c r="K117" s="27"/>
      <c r="L117" s="27"/>
    </row>
    <row r="118" spans="8:12" ht="12.75">
      <c r="H118" s="27"/>
      <c r="I118" s="27"/>
      <c r="J118" s="27"/>
      <c r="K118" s="27"/>
      <c r="L118" s="27"/>
    </row>
    <row r="119" spans="8:12" ht="12.75">
      <c r="H119" s="27"/>
      <c r="I119" s="27"/>
      <c r="J119" s="27"/>
      <c r="K119" s="27"/>
      <c r="L119" s="27"/>
    </row>
    <row r="120" spans="8:12" ht="12.75">
      <c r="H120" s="27"/>
      <c r="I120" s="27"/>
      <c r="J120" s="27"/>
      <c r="K120" s="27"/>
      <c r="L120" s="27"/>
    </row>
    <row r="121" spans="8:12" ht="12.75">
      <c r="H121" s="27"/>
      <c r="I121" s="27"/>
      <c r="J121" s="27"/>
      <c r="K121" s="27"/>
      <c r="L121" s="27"/>
    </row>
    <row r="122" spans="8:12" ht="12.75">
      <c r="H122" s="27"/>
      <c r="I122" s="27"/>
      <c r="J122" s="27"/>
      <c r="K122" s="27"/>
      <c r="L122" s="27"/>
    </row>
    <row r="123" spans="8:12" ht="12.75">
      <c r="H123" s="27"/>
      <c r="I123" s="27"/>
      <c r="J123" s="27"/>
      <c r="K123" s="27"/>
      <c r="L123" s="27"/>
    </row>
    <row r="124" spans="8:12" ht="12.75">
      <c r="H124" s="27"/>
      <c r="I124" s="27"/>
      <c r="J124" s="27"/>
      <c r="K124" s="27"/>
      <c r="L124" s="27"/>
    </row>
    <row r="125" spans="8:12" ht="12.75">
      <c r="H125" s="27"/>
      <c r="I125" s="27"/>
      <c r="J125" s="27"/>
      <c r="K125" s="27"/>
      <c r="L125" s="27"/>
    </row>
    <row r="126" spans="8:12" ht="12.75">
      <c r="H126" s="27"/>
      <c r="I126" s="27"/>
      <c r="J126" s="27"/>
      <c r="K126" s="27"/>
      <c r="L126" s="27"/>
    </row>
    <row r="127" spans="8:12" ht="12.75">
      <c r="H127" s="27"/>
      <c r="I127" s="27"/>
      <c r="J127" s="27"/>
      <c r="K127" s="27"/>
      <c r="L127" s="27"/>
    </row>
    <row r="128" spans="8:12" ht="12.75">
      <c r="H128" s="27"/>
      <c r="I128" s="27"/>
      <c r="J128" s="27"/>
      <c r="K128" s="27"/>
      <c r="L128" s="27"/>
    </row>
    <row r="129" spans="8:12" ht="12.75">
      <c r="H129" s="27"/>
      <c r="I129" s="27"/>
      <c r="J129" s="27"/>
      <c r="K129" s="27"/>
      <c r="L129" s="27"/>
    </row>
    <row r="130" spans="8:12" ht="12.75">
      <c r="H130" s="27"/>
      <c r="I130" s="27"/>
      <c r="J130" s="27"/>
      <c r="K130" s="27"/>
      <c r="L130" s="27"/>
    </row>
    <row r="131" spans="8:12" ht="12.75">
      <c r="H131" s="27"/>
      <c r="I131" s="27"/>
      <c r="J131" s="27"/>
      <c r="K131" s="27"/>
      <c r="L131" s="27"/>
    </row>
    <row r="132" spans="8:12" ht="12.75">
      <c r="H132" s="27"/>
      <c r="I132" s="27"/>
      <c r="J132" s="27"/>
      <c r="K132" s="27"/>
      <c r="L132" s="27"/>
    </row>
    <row r="133" spans="8:12" ht="12.75">
      <c r="H133" s="27"/>
      <c r="I133" s="27"/>
      <c r="J133" s="27"/>
      <c r="K133" s="27"/>
      <c r="L133" s="27"/>
    </row>
    <row r="134" spans="8:12" ht="12.75">
      <c r="H134" s="27"/>
      <c r="I134" s="27"/>
      <c r="J134" s="27"/>
      <c r="K134" s="27"/>
      <c r="L134" s="27"/>
    </row>
    <row r="135" spans="8:12" ht="12.75">
      <c r="H135" s="27"/>
      <c r="I135" s="27"/>
      <c r="J135" s="27"/>
      <c r="K135" s="27"/>
      <c r="L135" s="27"/>
    </row>
    <row r="136" spans="8:12" ht="12.75">
      <c r="H136" s="27"/>
      <c r="I136" s="27"/>
      <c r="J136" s="27"/>
      <c r="K136" s="27"/>
      <c r="L136" s="27"/>
    </row>
    <row r="137" spans="8:12" ht="12.75">
      <c r="H137" s="27"/>
      <c r="I137" s="27"/>
      <c r="J137" s="27"/>
      <c r="K137" s="27"/>
      <c r="L137" s="27"/>
    </row>
    <row r="138" spans="8:12" ht="12.75">
      <c r="H138" s="27"/>
      <c r="I138" s="27"/>
      <c r="J138" s="27"/>
      <c r="K138" s="27"/>
      <c r="L138" s="27"/>
    </row>
    <row r="139" spans="8:12" ht="12.75">
      <c r="H139" s="27"/>
      <c r="I139" s="27"/>
      <c r="J139" s="27"/>
      <c r="K139" s="27"/>
      <c r="L139" s="27"/>
    </row>
    <row r="140" spans="8:12" ht="12.75">
      <c r="H140" s="27"/>
      <c r="I140" s="27"/>
      <c r="J140" s="27"/>
      <c r="K140" s="27"/>
      <c r="L140" s="27"/>
    </row>
    <row r="141" spans="8:12" ht="12.75">
      <c r="H141" s="27"/>
      <c r="I141" s="27"/>
      <c r="J141" s="27"/>
      <c r="K141" s="27"/>
      <c r="L141" s="27"/>
    </row>
    <row r="142" spans="8:12" ht="12.75">
      <c r="H142" s="27"/>
      <c r="I142" s="27"/>
      <c r="J142" s="27"/>
      <c r="K142" s="27"/>
      <c r="L142" s="27"/>
    </row>
    <row r="143" spans="8:12" ht="12.75">
      <c r="H143" s="27"/>
      <c r="I143" s="27"/>
      <c r="J143" s="27"/>
      <c r="K143" s="27"/>
      <c r="L143" s="27"/>
    </row>
    <row r="144" spans="8:12" ht="12.75">
      <c r="H144" s="27"/>
      <c r="I144" s="27"/>
      <c r="J144" s="27"/>
      <c r="K144" s="27"/>
      <c r="L144" s="27"/>
    </row>
    <row r="145" spans="8:12" ht="12.75">
      <c r="H145" s="27"/>
      <c r="I145" s="27"/>
      <c r="J145" s="27"/>
      <c r="K145" s="27"/>
      <c r="L145" s="27"/>
    </row>
    <row r="146" spans="8:12" ht="12.75">
      <c r="H146" s="27"/>
      <c r="I146" s="27"/>
      <c r="J146" s="27"/>
      <c r="K146" s="27"/>
      <c r="L146" s="27"/>
    </row>
    <row r="147" spans="8:12" ht="12.75">
      <c r="H147" s="27"/>
      <c r="I147" s="27"/>
      <c r="J147" s="27"/>
      <c r="K147" s="27"/>
      <c r="L147" s="27"/>
    </row>
    <row r="148" spans="8:12" ht="12.75">
      <c r="H148" s="27"/>
      <c r="I148" s="27"/>
      <c r="J148" s="27"/>
      <c r="K148" s="27"/>
      <c r="L148" s="27"/>
    </row>
    <row r="149" spans="8:12" ht="12.75">
      <c r="H149" s="27"/>
      <c r="I149" s="27"/>
      <c r="J149" s="27"/>
      <c r="K149" s="27"/>
      <c r="L149" s="27"/>
    </row>
    <row r="150" spans="8:12" ht="12.75">
      <c r="H150" s="27"/>
      <c r="I150" s="27"/>
      <c r="J150" s="27"/>
      <c r="K150" s="27"/>
      <c r="L150" s="27"/>
    </row>
    <row r="151" spans="8:12" ht="12.75">
      <c r="H151" s="27"/>
      <c r="I151" s="27"/>
      <c r="J151" s="27"/>
      <c r="K151" s="27"/>
      <c r="L151" s="27"/>
    </row>
    <row r="152" spans="8:12" ht="12.75">
      <c r="H152" s="27"/>
      <c r="I152" s="27"/>
      <c r="J152" s="27"/>
      <c r="K152" s="27"/>
      <c r="L152" s="27"/>
    </row>
    <row r="153" spans="8:12" ht="12.75">
      <c r="H153" s="27"/>
      <c r="I153" s="27"/>
      <c r="J153" s="27"/>
      <c r="K153" s="27"/>
      <c r="L153" s="27"/>
    </row>
    <row r="154" spans="8:12" ht="12.75">
      <c r="H154" s="27"/>
      <c r="I154" s="27"/>
      <c r="J154" s="27"/>
      <c r="K154" s="27"/>
      <c r="L154" s="27"/>
    </row>
    <row r="155" spans="8:12" ht="12.75">
      <c r="H155" s="27"/>
      <c r="I155" s="27"/>
      <c r="J155" s="27"/>
      <c r="K155" s="27"/>
      <c r="L155" s="27"/>
    </row>
    <row r="156" spans="8:12" ht="12.75">
      <c r="H156" s="27"/>
      <c r="I156" s="27"/>
      <c r="J156" s="27"/>
      <c r="K156" s="27"/>
      <c r="L156" s="27"/>
    </row>
    <row r="157" spans="8:12" ht="12.75">
      <c r="H157" s="27"/>
      <c r="I157" s="27"/>
      <c r="J157" s="27"/>
      <c r="K157" s="27"/>
      <c r="L157" s="27"/>
    </row>
    <row r="158" spans="8:12" ht="12.75">
      <c r="H158" s="27"/>
      <c r="I158" s="27"/>
      <c r="J158" s="27"/>
      <c r="K158" s="27"/>
      <c r="L158" s="27"/>
    </row>
    <row r="159" spans="8:12" ht="12.75">
      <c r="H159" s="27"/>
      <c r="I159" s="27"/>
      <c r="J159" s="27"/>
      <c r="K159" s="27"/>
      <c r="L159" s="27"/>
    </row>
    <row r="160" spans="8:12" ht="12.75">
      <c r="H160" s="27"/>
      <c r="I160" s="27"/>
      <c r="J160" s="27"/>
      <c r="K160" s="27"/>
      <c r="L160" s="27"/>
    </row>
    <row r="161" spans="8:12" ht="12.75">
      <c r="H161" s="27"/>
      <c r="I161" s="27"/>
      <c r="J161" s="27"/>
      <c r="K161" s="27"/>
      <c r="L161" s="27"/>
    </row>
    <row r="162" spans="8:12" ht="12.75">
      <c r="H162" s="27"/>
      <c r="I162" s="27"/>
      <c r="J162" s="27"/>
      <c r="K162" s="27"/>
      <c r="L162" s="27"/>
    </row>
    <row r="163" spans="8:12" ht="12.75">
      <c r="H163" s="27"/>
      <c r="I163" s="27"/>
      <c r="J163" s="27"/>
      <c r="K163" s="27"/>
      <c r="L163" s="27"/>
    </row>
    <row r="164" spans="8:12" ht="12.75">
      <c r="H164" s="27"/>
      <c r="I164" s="27"/>
      <c r="J164" s="27"/>
      <c r="K164" s="27"/>
      <c r="L164" s="27"/>
    </row>
    <row r="165" spans="8:12" ht="12.75">
      <c r="H165" s="27"/>
      <c r="I165" s="27"/>
      <c r="J165" s="27"/>
      <c r="K165" s="27"/>
      <c r="L165" s="27"/>
    </row>
    <row r="166" spans="8:12" ht="12.75">
      <c r="H166" s="27"/>
      <c r="I166" s="27"/>
      <c r="J166" s="27"/>
      <c r="K166" s="27"/>
      <c r="L166" s="27"/>
    </row>
    <row r="167" spans="8:12" ht="12.75">
      <c r="H167" s="27"/>
      <c r="I167" s="27"/>
      <c r="J167" s="27"/>
      <c r="K167" s="27"/>
      <c r="L167" s="27"/>
    </row>
    <row r="168" spans="8:12" ht="12.75">
      <c r="H168" s="27"/>
      <c r="I168" s="27"/>
      <c r="J168" s="27"/>
      <c r="K168" s="27"/>
      <c r="L168" s="27"/>
    </row>
    <row r="169" spans="8:12" ht="12.75">
      <c r="H169" s="27"/>
      <c r="I169" s="27"/>
      <c r="J169" s="27"/>
      <c r="K169" s="27"/>
      <c r="L169" s="27"/>
    </row>
    <row r="170" spans="8:12" ht="12.75">
      <c r="H170" s="27"/>
      <c r="I170" s="27"/>
      <c r="J170" s="27"/>
      <c r="K170" s="27"/>
      <c r="L170" s="27"/>
    </row>
    <row r="171" spans="8:12" ht="12.75">
      <c r="H171" s="27"/>
      <c r="I171" s="27"/>
      <c r="J171" s="27"/>
      <c r="K171" s="27"/>
      <c r="L171" s="27"/>
    </row>
    <row r="172" spans="8:12" ht="12.75">
      <c r="H172" s="27"/>
      <c r="I172" s="27"/>
      <c r="J172" s="27"/>
      <c r="K172" s="27"/>
      <c r="L172" s="27"/>
    </row>
    <row r="173" spans="8:12" ht="12.75">
      <c r="H173" s="27"/>
      <c r="I173" s="27"/>
      <c r="J173" s="27"/>
      <c r="K173" s="27"/>
      <c r="L173" s="27"/>
    </row>
    <row r="174" spans="8:12" ht="12.75">
      <c r="H174" s="27"/>
      <c r="I174" s="27"/>
      <c r="J174" s="27"/>
      <c r="K174" s="27"/>
      <c r="L174" s="27"/>
    </row>
    <row r="175" spans="8:12" ht="12.75">
      <c r="H175" s="27"/>
      <c r="I175" s="27"/>
      <c r="J175" s="27"/>
      <c r="K175" s="27"/>
      <c r="L175" s="27"/>
    </row>
    <row r="176" spans="8:12" ht="12.75">
      <c r="H176" s="27"/>
      <c r="I176" s="27"/>
      <c r="J176" s="27"/>
      <c r="K176" s="27"/>
      <c r="L176" s="27"/>
    </row>
    <row r="177" spans="8:12" ht="12.75">
      <c r="H177" s="27"/>
      <c r="I177" s="27"/>
      <c r="J177" s="27"/>
      <c r="K177" s="27"/>
      <c r="L177" s="27"/>
    </row>
    <row r="178" spans="8:12" ht="12.75">
      <c r="H178" s="27"/>
      <c r="I178" s="27"/>
      <c r="J178" s="27"/>
      <c r="K178" s="27"/>
      <c r="L178" s="27"/>
    </row>
    <row r="179" spans="8:12" ht="12.75">
      <c r="H179" s="27"/>
      <c r="I179" s="27"/>
      <c r="J179" s="27"/>
      <c r="K179" s="27"/>
      <c r="L179" s="27"/>
    </row>
    <row r="180" spans="8:12" ht="12.75">
      <c r="H180" s="27"/>
      <c r="I180" s="27"/>
      <c r="J180" s="27"/>
      <c r="K180" s="27"/>
      <c r="L180" s="27"/>
    </row>
    <row r="181" spans="8:12" ht="12.75">
      <c r="H181" s="27"/>
      <c r="I181" s="27"/>
      <c r="J181" s="27"/>
      <c r="K181" s="27"/>
      <c r="L181" s="27"/>
    </row>
    <row r="182" spans="8:12" ht="12.75">
      <c r="H182" s="27"/>
      <c r="I182" s="27"/>
      <c r="J182" s="27"/>
      <c r="K182" s="27"/>
      <c r="L182" s="27"/>
    </row>
    <row r="183" spans="8:12" ht="12.75">
      <c r="H183" s="27"/>
      <c r="I183" s="27"/>
      <c r="J183" s="27"/>
      <c r="K183" s="27"/>
      <c r="L183" s="27"/>
    </row>
    <row r="184" spans="8:12" ht="12.75">
      <c r="H184" s="27"/>
      <c r="I184" s="27"/>
      <c r="J184" s="27"/>
      <c r="K184" s="27"/>
      <c r="L184" s="27"/>
    </row>
    <row r="185" spans="8:12" ht="12.75">
      <c r="H185" s="27"/>
      <c r="I185" s="27"/>
      <c r="J185" s="27"/>
      <c r="K185" s="27"/>
      <c r="L185" s="27"/>
    </row>
    <row r="186" spans="8:12" ht="12.75">
      <c r="H186" s="27"/>
      <c r="I186" s="27"/>
      <c r="J186" s="27"/>
      <c r="K186" s="27"/>
      <c r="L186" s="27"/>
    </row>
    <row r="187" spans="8:12" ht="12.75">
      <c r="H187" s="27"/>
      <c r="I187" s="27"/>
      <c r="J187" s="27"/>
      <c r="K187" s="27"/>
      <c r="L187" s="27"/>
    </row>
    <row r="188" ht="12.75">
      <c r="I188" s="122"/>
    </row>
    <row r="189" spans="8:12" ht="12.75">
      <c r="H189" s="27"/>
      <c r="I189" s="27"/>
      <c r="J189" s="27"/>
      <c r="K189" s="27"/>
      <c r="L189" s="27"/>
    </row>
    <row r="190" spans="8:12" ht="12.75">
      <c r="H190" s="27"/>
      <c r="I190" s="27"/>
      <c r="J190" s="27"/>
      <c r="K190" s="27"/>
      <c r="L190" s="27"/>
    </row>
    <row r="191" spans="8:12" ht="12.75">
      <c r="H191" s="27"/>
      <c r="I191" s="27"/>
      <c r="J191" s="27"/>
      <c r="K191" s="27"/>
      <c r="L191" s="27"/>
    </row>
    <row r="192" spans="8:12" ht="12.75">
      <c r="H192" s="27"/>
      <c r="I192" s="27"/>
      <c r="J192" s="27"/>
      <c r="K192" s="27"/>
      <c r="L192" s="27"/>
    </row>
    <row r="193" spans="8:12" ht="12.75">
      <c r="H193" s="27"/>
      <c r="I193" s="27"/>
      <c r="J193" s="27"/>
      <c r="K193" s="27"/>
      <c r="L193" s="27"/>
    </row>
    <row r="194" spans="8:12" ht="12.75">
      <c r="H194" s="27"/>
      <c r="I194" s="27"/>
      <c r="J194" s="27"/>
      <c r="K194" s="27"/>
      <c r="L194" s="27"/>
    </row>
    <row r="195" spans="8:12" ht="12.75">
      <c r="H195" s="27"/>
      <c r="I195" s="27"/>
      <c r="J195" s="27"/>
      <c r="K195" s="27"/>
      <c r="L195" s="27"/>
    </row>
    <row r="196" spans="8:12" ht="12.75">
      <c r="H196" s="27"/>
      <c r="I196" s="27"/>
      <c r="J196" s="27"/>
      <c r="K196" s="27"/>
      <c r="L196" s="27"/>
    </row>
    <row r="197" spans="8:12" ht="12.75">
      <c r="H197" s="27"/>
      <c r="I197" s="27"/>
      <c r="J197" s="27"/>
      <c r="K197" s="27"/>
      <c r="L197" s="27"/>
    </row>
    <row r="198" spans="8:12" ht="12.75">
      <c r="H198" s="27"/>
      <c r="I198" s="27"/>
      <c r="J198" s="27"/>
      <c r="K198" s="27"/>
      <c r="L198" s="27"/>
    </row>
    <row r="199" spans="8:12" ht="12.75">
      <c r="H199" s="27"/>
      <c r="I199" s="27"/>
      <c r="J199" s="27"/>
      <c r="K199" s="27"/>
      <c r="L199" s="27"/>
    </row>
    <row r="200" spans="8:12" ht="12.75">
      <c r="H200" s="27"/>
      <c r="I200" s="27"/>
      <c r="J200" s="27"/>
      <c r="K200" s="27"/>
      <c r="L200" s="27"/>
    </row>
    <row r="201" spans="8:12" ht="12.75">
      <c r="H201" s="27"/>
      <c r="I201" s="27"/>
      <c r="J201" s="27"/>
      <c r="K201" s="27"/>
      <c r="L201" s="27"/>
    </row>
    <row r="202" spans="8:12" ht="12.75">
      <c r="H202" s="27"/>
      <c r="I202" s="27"/>
      <c r="J202" s="27"/>
      <c r="K202" s="27"/>
      <c r="L202" s="27"/>
    </row>
    <row r="203" spans="8:12" ht="12.75">
      <c r="H203" s="27"/>
      <c r="I203" s="27"/>
      <c r="J203" s="27"/>
      <c r="K203" s="27"/>
      <c r="L203" s="27"/>
    </row>
    <row r="204" spans="8:12" ht="12.75">
      <c r="H204" s="27"/>
      <c r="I204" s="27"/>
      <c r="J204" s="27"/>
      <c r="K204" s="27"/>
      <c r="L204" s="27"/>
    </row>
    <row r="205" spans="8:12" ht="12.75">
      <c r="H205" s="27"/>
      <c r="I205" s="27"/>
      <c r="J205" s="27"/>
      <c r="K205" s="27"/>
      <c r="L205" s="27"/>
    </row>
    <row r="206" spans="8:12" ht="12.75">
      <c r="H206" s="27"/>
      <c r="I206" s="27"/>
      <c r="J206" s="27"/>
      <c r="K206" s="27"/>
      <c r="L206" s="27"/>
    </row>
    <row r="207" spans="8:12" ht="12.75">
      <c r="H207" s="27"/>
      <c r="I207" s="27"/>
      <c r="J207" s="27"/>
      <c r="K207" s="27"/>
      <c r="L207" s="27"/>
    </row>
    <row r="208" spans="8:12" ht="12.75">
      <c r="H208" s="27"/>
      <c r="I208" s="27"/>
      <c r="J208" s="27"/>
      <c r="K208" s="27"/>
      <c r="L208" s="27"/>
    </row>
    <row r="209" spans="8:12" ht="12.75">
      <c r="H209" s="27"/>
      <c r="I209" s="27"/>
      <c r="J209" s="27"/>
      <c r="K209" s="27"/>
      <c r="L209" s="27"/>
    </row>
    <row r="210" spans="8:12" ht="12.75">
      <c r="H210" s="27"/>
      <c r="I210" s="27"/>
      <c r="J210" s="27"/>
      <c r="K210" s="27"/>
      <c r="L210" s="27"/>
    </row>
    <row r="211" spans="8:12" ht="12.75">
      <c r="H211" s="27"/>
      <c r="I211" s="27"/>
      <c r="J211" s="27"/>
      <c r="K211" s="27"/>
      <c r="L211" s="27"/>
    </row>
    <row r="212" spans="8:12" ht="12.75">
      <c r="H212" s="27"/>
      <c r="I212" s="27"/>
      <c r="J212" s="27"/>
      <c r="K212" s="27"/>
      <c r="L212" s="27"/>
    </row>
    <row r="213" spans="8:12" ht="12.75">
      <c r="H213" s="27"/>
      <c r="I213" s="27"/>
      <c r="J213" s="27"/>
      <c r="K213" s="27"/>
      <c r="L213" s="27"/>
    </row>
    <row r="214" spans="8:12" ht="12.75">
      <c r="H214" s="27"/>
      <c r="I214" s="27"/>
      <c r="J214" s="27"/>
      <c r="K214" s="27"/>
      <c r="L214" s="27"/>
    </row>
    <row r="215" spans="8:12" ht="12.75">
      <c r="H215" s="27"/>
      <c r="I215" s="27"/>
      <c r="J215" s="27"/>
      <c r="K215" s="27"/>
      <c r="L215" s="27"/>
    </row>
    <row r="216" spans="8:12" ht="12.75">
      <c r="H216" s="27"/>
      <c r="I216" s="27"/>
      <c r="J216" s="27"/>
      <c r="K216" s="27"/>
      <c r="L216" s="27"/>
    </row>
    <row r="217" spans="8:12" ht="12.75">
      <c r="H217" s="27"/>
      <c r="I217" s="27"/>
      <c r="J217" s="27"/>
      <c r="K217" s="27"/>
      <c r="L217" s="27"/>
    </row>
    <row r="218" spans="8:12" ht="12.75">
      <c r="H218" s="27"/>
      <c r="I218" s="27"/>
      <c r="J218" s="27"/>
      <c r="K218" s="27"/>
      <c r="L218" s="27"/>
    </row>
    <row r="219" spans="8:12" ht="12.75">
      <c r="H219" s="27"/>
      <c r="I219" s="27"/>
      <c r="J219" s="27"/>
      <c r="K219" s="27"/>
      <c r="L219" s="27"/>
    </row>
    <row r="220" spans="8:12" ht="12.75">
      <c r="H220" s="27"/>
      <c r="I220" s="27"/>
      <c r="J220" s="27"/>
      <c r="K220" s="27"/>
      <c r="L220" s="27"/>
    </row>
    <row r="221" spans="8:12" ht="12.75">
      <c r="H221" s="27"/>
      <c r="I221" s="27"/>
      <c r="J221" s="27"/>
      <c r="K221" s="27"/>
      <c r="L221" s="27"/>
    </row>
    <row r="222" spans="8:12" ht="12.75">
      <c r="H222" s="27"/>
      <c r="I222" s="27"/>
      <c r="J222" s="27"/>
      <c r="K222" s="27"/>
      <c r="L222" s="27"/>
    </row>
  </sheetData>
  <mergeCells count="31">
    <mergeCell ref="S4:T4"/>
    <mergeCell ref="S11:T11"/>
    <mergeCell ref="S77:T77"/>
    <mergeCell ref="S59:T59"/>
    <mergeCell ref="S45:T45"/>
    <mergeCell ref="S60:T60"/>
    <mergeCell ref="S48:T48"/>
    <mergeCell ref="S72:T72"/>
    <mergeCell ref="S52:T52"/>
    <mergeCell ref="S56:T56"/>
    <mergeCell ref="A3:B3"/>
    <mergeCell ref="A2:T2"/>
    <mergeCell ref="A1:S1"/>
    <mergeCell ref="A89:B89"/>
    <mergeCell ref="A58:B58"/>
    <mergeCell ref="A59:B59"/>
    <mergeCell ref="A54:B54"/>
    <mergeCell ref="A55:B55"/>
    <mergeCell ref="A50:B50"/>
    <mergeCell ref="A51:B51"/>
    <mergeCell ref="A9:B9"/>
    <mergeCell ref="A10:B10"/>
    <mergeCell ref="A46:B46"/>
    <mergeCell ref="A47:B47"/>
    <mergeCell ref="A43:B43"/>
    <mergeCell ref="A44:B44"/>
    <mergeCell ref="A90:B90"/>
    <mergeCell ref="A75:B75"/>
    <mergeCell ref="A76:B76"/>
    <mergeCell ref="A70:B70"/>
    <mergeCell ref="A71:B71"/>
  </mergeCells>
  <printOptions/>
  <pageMargins left="0.1968503937007874" right="0.1968503937007874" top="0.1968503937007874" bottom="0.1968503937007874" header="0.4330708661417323" footer="0.5118110236220472"/>
  <pageSetup horizontalDpi="600" verticalDpi="600" orientation="landscape" paperSize="9" scale="70"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sheetPr>
    <tabColor indexed="41"/>
  </sheetPr>
  <dimension ref="A1:R56"/>
  <sheetViews>
    <sheetView zoomScale="75" zoomScaleNormal="75" workbookViewId="0" topLeftCell="A1">
      <selection activeCell="C40" sqref="C40:E48"/>
    </sheetView>
  </sheetViews>
  <sheetFormatPr defaultColWidth="9.140625" defaultRowHeight="12.75"/>
  <cols>
    <col min="1" max="1" width="16.421875" style="247" customWidth="1"/>
    <col min="2" max="2" width="25.7109375" style="247" customWidth="1"/>
    <col min="3" max="4" width="20.7109375" style="10" customWidth="1"/>
    <col min="5" max="5" width="20.7109375" style="11" customWidth="1"/>
    <col min="6" max="6" width="7.7109375" style="10" customWidth="1"/>
    <col min="7" max="8" width="5.7109375" style="11" customWidth="1"/>
    <col min="9" max="9" width="9.7109375" style="11" customWidth="1"/>
    <col min="10" max="10" width="9.7109375" style="10" customWidth="1"/>
    <col min="11" max="12" width="13.7109375" style="10" customWidth="1"/>
    <col min="13" max="13" width="10.140625" style="10" customWidth="1"/>
    <col min="14" max="14" width="24.7109375" style="5" customWidth="1"/>
    <col min="15" max="17" width="11.421875" style="5" customWidth="1"/>
    <col min="18" max="18" width="13.00390625" style="5" customWidth="1"/>
    <col min="19" max="16384" width="9.140625" style="5" customWidth="1"/>
  </cols>
  <sheetData>
    <row r="1" spans="1:18" ht="30" customHeight="1">
      <c r="A1" s="611" t="s">
        <v>219</v>
      </c>
      <c r="B1" s="677"/>
      <c r="C1" s="677"/>
      <c r="D1" s="677"/>
      <c r="E1" s="677"/>
      <c r="F1" s="677"/>
      <c r="G1" s="677"/>
      <c r="H1" s="677"/>
      <c r="I1" s="677"/>
      <c r="J1" s="677"/>
      <c r="K1" s="677"/>
      <c r="L1" s="677"/>
      <c r="M1" s="677"/>
      <c r="N1" s="677"/>
      <c r="O1" s="677"/>
      <c r="P1" s="677"/>
      <c r="Q1" s="677"/>
      <c r="R1" s="678"/>
    </row>
    <row r="2" spans="1:18" ht="74.25" customHeight="1">
      <c r="A2" s="676" t="s">
        <v>134</v>
      </c>
      <c r="B2" s="677"/>
      <c r="C2" s="677"/>
      <c r="D2" s="677"/>
      <c r="E2" s="677"/>
      <c r="F2" s="677"/>
      <c r="G2" s="677"/>
      <c r="H2" s="677"/>
      <c r="I2" s="677"/>
      <c r="J2" s="677"/>
      <c r="K2" s="677"/>
      <c r="L2" s="677"/>
      <c r="M2" s="677"/>
      <c r="N2" s="677"/>
      <c r="O2" s="677"/>
      <c r="P2" s="677"/>
      <c r="Q2" s="677"/>
      <c r="R2" s="678"/>
    </row>
    <row r="3" spans="1:18" ht="15" customHeight="1">
      <c r="A3" s="650" t="s">
        <v>143</v>
      </c>
      <c r="B3" s="650"/>
      <c r="C3" s="20"/>
      <c r="D3" s="20"/>
      <c r="E3" s="20"/>
      <c r="F3" s="21"/>
      <c r="G3" s="22"/>
      <c r="H3" s="22"/>
      <c r="I3" s="22"/>
      <c r="J3" s="22"/>
      <c r="K3" s="22"/>
      <c r="L3" s="22"/>
      <c r="M3" s="22"/>
      <c r="N3" s="29"/>
      <c r="O3" s="145"/>
      <c r="P3" s="145"/>
      <c r="Q3" s="46"/>
      <c r="R3" s="46"/>
    </row>
    <row r="4" spans="1:18" s="17" customFormat="1"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s="16" customFormat="1" ht="15" customHeight="1">
      <c r="A5" s="674" t="s">
        <v>158</v>
      </c>
      <c r="B5" s="674"/>
      <c r="C5" s="14" t="s">
        <v>154</v>
      </c>
      <c r="D5" s="14"/>
      <c r="E5" s="14"/>
      <c r="F5" s="14">
        <v>0</v>
      </c>
      <c r="G5" s="14">
        <v>0</v>
      </c>
      <c r="H5" s="14">
        <v>0</v>
      </c>
      <c r="I5" s="14">
        <v>0</v>
      </c>
      <c r="J5" s="14"/>
      <c r="K5" s="14"/>
      <c r="L5" s="14"/>
      <c r="M5" s="14"/>
      <c r="N5" s="14"/>
      <c r="O5" s="14"/>
      <c r="P5" s="14"/>
      <c r="Q5" s="14"/>
      <c r="R5" s="14"/>
    </row>
    <row r="6" spans="1:18" s="16" customFormat="1" ht="15" customHeight="1">
      <c r="A6" s="669" t="s">
        <v>144</v>
      </c>
      <c r="B6" s="669"/>
      <c r="C6" s="19" t="s">
        <v>154</v>
      </c>
      <c r="D6" s="19"/>
      <c r="E6" s="4"/>
      <c r="F6" s="4"/>
      <c r="G6" s="4"/>
      <c r="H6" s="4"/>
      <c r="I6" s="4"/>
      <c r="J6" s="4"/>
      <c r="K6" s="4"/>
      <c r="L6" s="4"/>
      <c r="M6" s="4"/>
      <c r="N6" s="4"/>
      <c r="O6" s="4"/>
      <c r="P6" s="4"/>
      <c r="Q6" s="4"/>
      <c r="R6" s="4"/>
    </row>
    <row r="7" spans="1:18" ht="15" customHeight="1">
      <c r="A7" s="246">
        <v>2013</v>
      </c>
      <c r="B7" s="246" t="s">
        <v>127</v>
      </c>
      <c r="C7" s="590"/>
      <c r="D7" s="590"/>
      <c r="E7" s="591"/>
      <c r="F7" s="6">
        <v>1</v>
      </c>
      <c r="G7" s="6">
        <v>1</v>
      </c>
      <c r="H7" s="6"/>
      <c r="I7" s="6">
        <v>1</v>
      </c>
      <c r="J7" s="6"/>
      <c r="K7" s="6"/>
      <c r="L7" s="6"/>
      <c r="M7" s="6">
        <v>1933</v>
      </c>
      <c r="N7" s="6" t="s">
        <v>218</v>
      </c>
      <c r="O7" s="6"/>
      <c r="P7" s="6"/>
      <c r="Q7" s="6"/>
      <c r="R7" s="6"/>
    </row>
    <row r="8" spans="1:18" ht="15" customHeight="1">
      <c r="A8" s="246">
        <v>2013</v>
      </c>
      <c r="B8" s="246" t="s">
        <v>127</v>
      </c>
      <c r="C8" s="590"/>
      <c r="D8" s="590"/>
      <c r="E8" s="591"/>
      <c r="F8" s="6">
        <v>1</v>
      </c>
      <c r="G8" s="6"/>
      <c r="H8" s="6">
        <v>1</v>
      </c>
      <c r="I8" s="6">
        <v>1</v>
      </c>
      <c r="J8" s="6"/>
      <c r="K8" s="6"/>
      <c r="L8" s="6"/>
      <c r="M8" s="6">
        <v>1925</v>
      </c>
      <c r="N8" s="6" t="s">
        <v>218</v>
      </c>
      <c r="O8" s="6"/>
      <c r="P8" s="6"/>
      <c r="Q8" s="6"/>
      <c r="R8" s="6"/>
    </row>
    <row r="9" spans="1:18" ht="15" customHeight="1">
      <c r="A9" s="674" t="s">
        <v>159</v>
      </c>
      <c r="B9" s="674"/>
      <c r="C9" s="14" t="s">
        <v>154</v>
      </c>
      <c r="D9" s="14"/>
      <c r="E9" s="14"/>
      <c r="F9" s="14">
        <f>SUM(F7:F8)</f>
        <v>2</v>
      </c>
      <c r="G9" s="14">
        <f>SUM(G7:G8)</f>
        <v>1</v>
      </c>
      <c r="H9" s="14">
        <f>SUM(H7:H8)</f>
        <v>1</v>
      </c>
      <c r="I9" s="14">
        <f>SUM(I7:I8)</f>
        <v>2</v>
      </c>
      <c r="J9" s="14"/>
      <c r="K9" s="14"/>
      <c r="L9" s="14"/>
      <c r="M9" s="14"/>
      <c r="N9" s="14"/>
      <c r="O9" s="14"/>
      <c r="P9" s="14"/>
      <c r="Q9" s="14"/>
      <c r="R9" s="14"/>
    </row>
    <row r="10" spans="1:18" ht="15" customHeight="1">
      <c r="A10" s="673" t="s">
        <v>145</v>
      </c>
      <c r="B10" s="673"/>
      <c r="C10" s="13" t="s">
        <v>154</v>
      </c>
      <c r="D10" s="13"/>
      <c r="E10" s="13"/>
      <c r="F10" s="13"/>
      <c r="G10" s="13"/>
      <c r="H10" s="13"/>
      <c r="I10" s="13"/>
      <c r="J10" s="13"/>
      <c r="K10" s="13"/>
      <c r="L10" s="13"/>
      <c r="M10" s="13"/>
      <c r="N10" s="13"/>
      <c r="O10" s="13"/>
      <c r="P10" s="13"/>
      <c r="Q10" s="13"/>
      <c r="R10" s="13"/>
    </row>
    <row r="11" spans="1:18" s="17" customFormat="1" ht="30" customHeight="1">
      <c r="A11" s="24" t="s">
        <v>124</v>
      </c>
      <c r="B11" s="24" t="s">
        <v>125</v>
      </c>
      <c r="C11" s="24" t="s">
        <v>138</v>
      </c>
      <c r="D11" s="24" t="s">
        <v>44</v>
      </c>
      <c r="E11" s="24" t="s">
        <v>45</v>
      </c>
      <c r="F11" s="23" t="s">
        <v>62</v>
      </c>
      <c r="G11" s="24" t="s">
        <v>156</v>
      </c>
      <c r="H11" s="24" t="s">
        <v>157</v>
      </c>
      <c r="I11" s="24" t="s">
        <v>69</v>
      </c>
      <c r="J11" s="24" t="s">
        <v>63</v>
      </c>
      <c r="K11" s="24" t="s">
        <v>216</v>
      </c>
      <c r="L11" s="24" t="s">
        <v>18</v>
      </c>
      <c r="M11" s="24" t="s">
        <v>61</v>
      </c>
      <c r="N11" s="24" t="s">
        <v>10</v>
      </c>
      <c r="O11" s="146" t="s">
        <v>122</v>
      </c>
      <c r="P11" s="146" t="s">
        <v>123</v>
      </c>
      <c r="Q11" s="140" t="s">
        <v>11</v>
      </c>
      <c r="R11" s="140" t="s">
        <v>27</v>
      </c>
    </row>
    <row r="12" spans="1:18" ht="15" customHeight="1">
      <c r="A12" s="665" t="s">
        <v>160</v>
      </c>
      <c r="B12" s="665"/>
      <c r="C12" s="14" t="s">
        <v>154</v>
      </c>
      <c r="D12" s="14"/>
      <c r="E12" s="14"/>
      <c r="F12" s="14">
        <v>0</v>
      </c>
      <c r="G12" s="14">
        <v>0</v>
      </c>
      <c r="H12" s="14">
        <v>0</v>
      </c>
      <c r="I12" s="14">
        <v>0</v>
      </c>
      <c r="J12" s="14"/>
      <c r="K12" s="14"/>
      <c r="L12" s="14"/>
      <c r="M12" s="14"/>
      <c r="N12" s="14"/>
      <c r="O12" s="14"/>
      <c r="P12" s="14"/>
      <c r="Q12" s="14"/>
      <c r="R12" s="14"/>
    </row>
    <row r="13" spans="1:18" ht="15" customHeight="1">
      <c r="A13" s="664" t="s">
        <v>146</v>
      </c>
      <c r="B13" s="664"/>
      <c r="C13" s="13" t="s">
        <v>154</v>
      </c>
      <c r="D13" s="13"/>
      <c r="E13" s="13"/>
      <c r="F13" s="13"/>
      <c r="G13" s="13"/>
      <c r="H13" s="13"/>
      <c r="I13" s="13"/>
      <c r="J13" s="13"/>
      <c r="K13" s="13"/>
      <c r="L13" s="13"/>
      <c r="M13" s="13"/>
      <c r="N13" s="13"/>
      <c r="O13" s="13"/>
      <c r="P13" s="13"/>
      <c r="Q13" s="13"/>
      <c r="R13" s="13"/>
    </row>
    <row r="14" spans="1:18" s="17" customFormat="1" ht="30" customHeight="1">
      <c r="A14" s="24" t="s">
        <v>124</v>
      </c>
      <c r="B14" s="24" t="s">
        <v>125</v>
      </c>
      <c r="C14" s="24" t="s">
        <v>138</v>
      </c>
      <c r="D14" s="24" t="s">
        <v>44</v>
      </c>
      <c r="E14" s="24" t="s">
        <v>45</v>
      </c>
      <c r="F14" s="23" t="s">
        <v>62</v>
      </c>
      <c r="G14" s="24" t="s">
        <v>156</v>
      </c>
      <c r="H14" s="24" t="s">
        <v>157</v>
      </c>
      <c r="I14" s="24" t="s">
        <v>69</v>
      </c>
      <c r="J14" s="24" t="s">
        <v>63</v>
      </c>
      <c r="K14" s="24" t="s">
        <v>216</v>
      </c>
      <c r="L14" s="24" t="s">
        <v>18</v>
      </c>
      <c r="M14" s="24" t="s">
        <v>61</v>
      </c>
      <c r="N14" s="24" t="s">
        <v>10</v>
      </c>
      <c r="O14" s="146" t="s">
        <v>122</v>
      </c>
      <c r="P14" s="146" t="s">
        <v>123</v>
      </c>
      <c r="Q14" s="140" t="s">
        <v>11</v>
      </c>
      <c r="R14" s="140" t="s">
        <v>27</v>
      </c>
    </row>
    <row r="15" spans="1:18" ht="15" customHeight="1">
      <c r="A15" s="674" t="s">
        <v>161</v>
      </c>
      <c r="B15" s="674"/>
      <c r="C15" s="14" t="s">
        <v>154</v>
      </c>
      <c r="D15" s="14"/>
      <c r="E15" s="14"/>
      <c r="F15" s="14">
        <v>0</v>
      </c>
      <c r="G15" s="14">
        <v>0</v>
      </c>
      <c r="H15" s="14">
        <v>0</v>
      </c>
      <c r="I15" s="14">
        <v>0</v>
      </c>
      <c r="J15" s="14"/>
      <c r="K15" s="14"/>
      <c r="L15" s="14"/>
      <c r="M15" s="14"/>
      <c r="N15" s="14"/>
      <c r="O15" s="14"/>
      <c r="P15" s="14"/>
      <c r="Q15" s="14"/>
      <c r="R15" s="14"/>
    </row>
    <row r="16" spans="1:18" ht="15" customHeight="1">
      <c r="A16" s="673" t="s">
        <v>147</v>
      </c>
      <c r="B16" s="673"/>
      <c r="C16" s="13" t="s">
        <v>154</v>
      </c>
      <c r="D16" s="13"/>
      <c r="E16" s="13"/>
      <c r="F16" s="13"/>
      <c r="G16" s="13"/>
      <c r="H16" s="13"/>
      <c r="I16" s="13"/>
      <c r="J16" s="13"/>
      <c r="K16" s="13"/>
      <c r="L16" s="13"/>
      <c r="M16" s="13"/>
      <c r="N16" s="13"/>
      <c r="O16" s="13"/>
      <c r="P16" s="13"/>
      <c r="Q16" s="13"/>
      <c r="R16" s="13"/>
    </row>
    <row r="17" spans="1:18" s="17" customFormat="1" ht="30" customHeight="1">
      <c r="A17" s="24" t="s">
        <v>124</v>
      </c>
      <c r="B17" s="24" t="s">
        <v>125</v>
      </c>
      <c r="C17" s="24" t="s">
        <v>138</v>
      </c>
      <c r="D17" s="24" t="s">
        <v>44</v>
      </c>
      <c r="E17" s="24" t="s">
        <v>45</v>
      </c>
      <c r="F17" s="23" t="s">
        <v>62</v>
      </c>
      <c r="G17" s="24" t="s">
        <v>156</v>
      </c>
      <c r="H17" s="24" t="s">
        <v>157</v>
      </c>
      <c r="I17" s="24" t="s">
        <v>69</v>
      </c>
      <c r="J17" s="24" t="s">
        <v>63</v>
      </c>
      <c r="K17" s="24" t="s">
        <v>216</v>
      </c>
      <c r="L17" s="24" t="s">
        <v>18</v>
      </c>
      <c r="M17" s="24" t="s">
        <v>61</v>
      </c>
      <c r="N17" s="24" t="s">
        <v>10</v>
      </c>
      <c r="O17" s="146" t="s">
        <v>122</v>
      </c>
      <c r="P17" s="146" t="s">
        <v>123</v>
      </c>
      <c r="Q17" s="140" t="s">
        <v>11</v>
      </c>
      <c r="R17" s="140" t="s">
        <v>27</v>
      </c>
    </row>
    <row r="18" spans="1:18" ht="15" customHeight="1">
      <c r="A18" s="246">
        <v>2013</v>
      </c>
      <c r="B18" s="246" t="s">
        <v>130</v>
      </c>
      <c r="C18" s="590"/>
      <c r="D18" s="590"/>
      <c r="E18" s="590"/>
      <c r="F18" s="6">
        <v>1</v>
      </c>
      <c r="G18" s="6"/>
      <c r="H18" s="6">
        <v>1</v>
      </c>
      <c r="I18" s="6">
        <v>1</v>
      </c>
      <c r="J18" s="6"/>
      <c r="K18" s="6"/>
      <c r="L18" s="6"/>
      <c r="M18" s="259">
        <v>1935</v>
      </c>
      <c r="N18" s="6" t="s">
        <v>218</v>
      </c>
      <c r="O18" s="6"/>
      <c r="P18" s="6"/>
      <c r="Q18" s="6"/>
      <c r="R18" s="6"/>
    </row>
    <row r="19" spans="1:18" ht="15" customHeight="1">
      <c r="A19" s="674" t="s">
        <v>162</v>
      </c>
      <c r="B19" s="674"/>
      <c r="C19" s="14" t="s">
        <v>154</v>
      </c>
      <c r="D19" s="14"/>
      <c r="E19" s="14"/>
      <c r="F19" s="14">
        <f>SUM(F18)</f>
        <v>1</v>
      </c>
      <c r="G19" s="14">
        <f>SUM(G18)</f>
        <v>0</v>
      </c>
      <c r="H19" s="14">
        <f>SUM(H18)</f>
        <v>1</v>
      </c>
      <c r="I19" s="14">
        <f>SUM(I18)</f>
        <v>1</v>
      </c>
      <c r="J19" s="14">
        <f>SUM(J18)</f>
        <v>0</v>
      </c>
      <c r="K19" s="14"/>
      <c r="L19" s="14"/>
      <c r="M19" s="14"/>
      <c r="N19" s="14"/>
      <c r="O19" s="14"/>
      <c r="P19" s="14"/>
      <c r="Q19" s="14"/>
      <c r="R19" s="14"/>
    </row>
    <row r="20" spans="1:18" ht="15" customHeight="1">
      <c r="A20" s="673" t="s">
        <v>148</v>
      </c>
      <c r="B20" s="673"/>
      <c r="C20" s="13" t="s">
        <v>154</v>
      </c>
      <c r="D20" s="13"/>
      <c r="E20" s="13"/>
      <c r="F20" s="13"/>
      <c r="G20" s="13"/>
      <c r="H20" s="13"/>
      <c r="I20" s="13"/>
      <c r="J20" s="13"/>
      <c r="K20" s="13"/>
      <c r="L20" s="13"/>
      <c r="M20" s="13"/>
      <c r="N20" s="13"/>
      <c r="O20" s="13"/>
      <c r="P20" s="13"/>
      <c r="Q20" s="13"/>
      <c r="R20" s="13"/>
    </row>
    <row r="21" spans="1:18" s="17" customFormat="1" ht="30" customHeight="1">
      <c r="A21" s="24" t="s">
        <v>124</v>
      </c>
      <c r="B21" s="24" t="s">
        <v>125</v>
      </c>
      <c r="C21" s="24" t="s">
        <v>138</v>
      </c>
      <c r="D21" s="24" t="s">
        <v>44</v>
      </c>
      <c r="E21" s="24" t="s">
        <v>45</v>
      </c>
      <c r="F21" s="23" t="s">
        <v>62</v>
      </c>
      <c r="G21" s="24" t="s">
        <v>156</v>
      </c>
      <c r="H21" s="24" t="s">
        <v>157</v>
      </c>
      <c r="I21" s="24" t="s">
        <v>69</v>
      </c>
      <c r="J21" s="24" t="s">
        <v>63</v>
      </c>
      <c r="K21" s="24" t="s">
        <v>216</v>
      </c>
      <c r="L21" s="24" t="s">
        <v>18</v>
      </c>
      <c r="M21" s="24" t="s">
        <v>61</v>
      </c>
      <c r="N21" s="24" t="s">
        <v>10</v>
      </c>
      <c r="O21" s="146" t="s">
        <v>122</v>
      </c>
      <c r="P21" s="146" t="s">
        <v>123</v>
      </c>
      <c r="Q21" s="140" t="s">
        <v>11</v>
      </c>
      <c r="R21" s="140" t="s">
        <v>27</v>
      </c>
    </row>
    <row r="22" spans="1:18" ht="15" customHeight="1">
      <c r="A22" s="246">
        <v>2013</v>
      </c>
      <c r="B22" s="246" t="s">
        <v>131</v>
      </c>
      <c r="C22" s="590"/>
      <c r="D22" s="590"/>
      <c r="E22" s="590"/>
      <c r="F22" s="6">
        <v>1</v>
      </c>
      <c r="G22" s="6"/>
      <c r="H22" s="6">
        <v>1</v>
      </c>
      <c r="I22" s="6">
        <v>1</v>
      </c>
      <c r="J22" s="6"/>
      <c r="K22" s="6"/>
      <c r="L22" s="6"/>
      <c r="M22" s="259">
        <v>1933</v>
      </c>
      <c r="N22" s="6" t="s">
        <v>218</v>
      </c>
      <c r="O22" s="6"/>
      <c r="P22" s="6"/>
      <c r="Q22" s="6"/>
      <c r="R22" s="6"/>
    </row>
    <row r="23" spans="1:18" ht="15" customHeight="1">
      <c r="A23" s="674" t="s">
        <v>70</v>
      </c>
      <c r="B23" s="674"/>
      <c r="C23" s="14" t="s">
        <v>154</v>
      </c>
      <c r="D23" s="14"/>
      <c r="E23" s="14"/>
      <c r="F23" s="14">
        <f>SUM(F22)</f>
        <v>1</v>
      </c>
      <c r="G23" s="14">
        <f>SUM(G22)</f>
        <v>0</v>
      </c>
      <c r="H23" s="14">
        <f>SUM(H22)</f>
        <v>1</v>
      </c>
      <c r="I23" s="14">
        <f>SUM(I22)</f>
        <v>1</v>
      </c>
      <c r="J23" s="14">
        <f>SUM(J22)</f>
        <v>0</v>
      </c>
      <c r="K23" s="14"/>
      <c r="L23" s="14"/>
      <c r="M23" s="14"/>
      <c r="N23" s="14"/>
      <c r="O23" s="14"/>
      <c r="P23" s="14"/>
      <c r="Q23" s="14"/>
      <c r="R23" s="14"/>
    </row>
    <row r="24" spans="1:18" ht="15" customHeight="1">
      <c r="A24" s="673" t="s">
        <v>149</v>
      </c>
      <c r="B24" s="673"/>
      <c r="C24" s="13" t="s">
        <v>154</v>
      </c>
      <c r="D24" s="13"/>
      <c r="E24" s="13"/>
      <c r="F24" s="13"/>
      <c r="G24" s="13"/>
      <c r="H24" s="13"/>
      <c r="I24" s="13"/>
      <c r="J24" s="13"/>
      <c r="K24" s="13"/>
      <c r="L24" s="13"/>
      <c r="M24" s="13"/>
      <c r="N24" s="13"/>
      <c r="O24" s="13"/>
      <c r="P24" s="13"/>
      <c r="Q24" s="13"/>
      <c r="R24" s="13"/>
    </row>
    <row r="25" spans="1:18" s="17" customFormat="1" ht="30" customHeight="1">
      <c r="A25" s="24" t="s">
        <v>124</v>
      </c>
      <c r="B25" s="24" t="s">
        <v>125</v>
      </c>
      <c r="C25" s="24" t="s">
        <v>138</v>
      </c>
      <c r="D25" s="24" t="s">
        <v>44</v>
      </c>
      <c r="E25" s="24" t="s">
        <v>45</v>
      </c>
      <c r="F25" s="23" t="s">
        <v>62</v>
      </c>
      <c r="G25" s="24" t="s">
        <v>156</v>
      </c>
      <c r="H25" s="24" t="s">
        <v>157</v>
      </c>
      <c r="I25" s="24" t="s">
        <v>69</v>
      </c>
      <c r="J25" s="24" t="s">
        <v>63</v>
      </c>
      <c r="K25" s="24" t="s">
        <v>216</v>
      </c>
      <c r="L25" s="24" t="s">
        <v>18</v>
      </c>
      <c r="M25" s="24" t="s">
        <v>61</v>
      </c>
      <c r="N25" s="24" t="s">
        <v>10</v>
      </c>
      <c r="O25" s="146" t="s">
        <v>122</v>
      </c>
      <c r="P25" s="146" t="s">
        <v>123</v>
      </c>
      <c r="Q25" s="140" t="s">
        <v>11</v>
      </c>
      <c r="R25" s="140" t="s">
        <v>27</v>
      </c>
    </row>
    <row r="26" spans="1:18" s="7" customFormat="1" ht="15" customHeight="1">
      <c r="A26" s="246">
        <v>2013</v>
      </c>
      <c r="B26" s="246" t="s">
        <v>135</v>
      </c>
      <c r="C26" s="590"/>
      <c r="D26" s="590"/>
      <c r="E26" s="590"/>
      <c r="F26" s="6">
        <v>1</v>
      </c>
      <c r="G26" s="6">
        <v>1</v>
      </c>
      <c r="H26" s="6"/>
      <c r="I26" s="6">
        <v>1</v>
      </c>
      <c r="J26" s="6"/>
      <c r="K26" s="6"/>
      <c r="L26" s="6"/>
      <c r="M26" s="6">
        <v>1937</v>
      </c>
      <c r="N26" s="6" t="s">
        <v>218</v>
      </c>
      <c r="O26" s="6"/>
      <c r="P26" s="6"/>
      <c r="Q26" s="6"/>
      <c r="R26" s="6"/>
    </row>
    <row r="27" spans="1:18" s="7" customFormat="1" ht="15" customHeight="1">
      <c r="A27" s="246">
        <v>2013</v>
      </c>
      <c r="B27" s="246" t="s">
        <v>135</v>
      </c>
      <c r="C27" s="590"/>
      <c r="D27" s="590"/>
      <c r="E27" s="590"/>
      <c r="F27" s="6">
        <v>1</v>
      </c>
      <c r="G27" s="6"/>
      <c r="H27" s="6">
        <v>1</v>
      </c>
      <c r="I27" s="6">
        <v>1</v>
      </c>
      <c r="J27" s="6"/>
      <c r="K27" s="6"/>
      <c r="L27" s="6"/>
      <c r="M27" s="6">
        <v>1940</v>
      </c>
      <c r="N27" s="6" t="s">
        <v>218</v>
      </c>
      <c r="O27" s="6"/>
      <c r="P27" s="6"/>
      <c r="Q27" s="6"/>
      <c r="R27" s="6"/>
    </row>
    <row r="28" spans="1:18" s="7" customFormat="1" ht="15" customHeight="1">
      <c r="A28" s="246"/>
      <c r="B28" s="246" t="s">
        <v>135</v>
      </c>
      <c r="C28" s="590"/>
      <c r="D28" s="590"/>
      <c r="E28" s="590"/>
      <c r="F28" s="6">
        <v>1</v>
      </c>
      <c r="G28" s="6"/>
      <c r="H28" s="6">
        <v>1</v>
      </c>
      <c r="I28" s="6">
        <v>1</v>
      </c>
      <c r="J28" s="6"/>
      <c r="K28" s="6"/>
      <c r="L28" s="6"/>
      <c r="M28" s="6">
        <v>1931</v>
      </c>
      <c r="N28" s="6" t="s">
        <v>218</v>
      </c>
      <c r="O28" s="6"/>
      <c r="P28" s="6"/>
      <c r="Q28" s="6"/>
      <c r="R28" s="6"/>
    </row>
    <row r="29" spans="1:18" s="7" customFormat="1" ht="15" customHeight="1">
      <c r="A29" s="246">
        <v>2013</v>
      </c>
      <c r="B29" s="246" t="s">
        <v>135</v>
      </c>
      <c r="C29" s="590"/>
      <c r="D29" s="590"/>
      <c r="E29" s="590"/>
      <c r="F29" s="6">
        <v>1</v>
      </c>
      <c r="G29" s="6">
        <v>1</v>
      </c>
      <c r="H29" s="6"/>
      <c r="I29" s="6">
        <v>1</v>
      </c>
      <c r="J29" s="6"/>
      <c r="K29" s="6"/>
      <c r="L29" s="6"/>
      <c r="M29" s="6">
        <v>1924</v>
      </c>
      <c r="N29" s="6" t="s">
        <v>218</v>
      </c>
      <c r="O29" s="6"/>
      <c r="P29" s="6"/>
      <c r="Q29" s="6"/>
      <c r="R29" s="6"/>
    </row>
    <row r="30" spans="1:18" s="7" customFormat="1" ht="15" customHeight="1">
      <c r="A30" s="246">
        <v>2013</v>
      </c>
      <c r="B30" s="246" t="s">
        <v>135</v>
      </c>
      <c r="C30" s="590"/>
      <c r="D30" s="590"/>
      <c r="E30" s="590"/>
      <c r="F30" s="6">
        <v>1</v>
      </c>
      <c r="G30" s="6">
        <v>1</v>
      </c>
      <c r="H30" s="6"/>
      <c r="I30" s="6">
        <v>1</v>
      </c>
      <c r="J30" s="6"/>
      <c r="K30" s="6"/>
      <c r="L30" s="6"/>
      <c r="M30" s="6">
        <v>1934</v>
      </c>
      <c r="N30" s="6" t="s">
        <v>218</v>
      </c>
      <c r="O30" s="6"/>
      <c r="P30" s="6"/>
      <c r="Q30" s="6"/>
      <c r="R30" s="6"/>
    </row>
    <row r="31" spans="1:18" s="7" customFormat="1" ht="15" customHeight="1">
      <c r="A31" s="246">
        <v>2013</v>
      </c>
      <c r="B31" s="246" t="s">
        <v>135</v>
      </c>
      <c r="C31" s="590"/>
      <c r="D31" s="590"/>
      <c r="E31" s="590"/>
      <c r="F31" s="6">
        <v>1</v>
      </c>
      <c r="G31" s="6"/>
      <c r="H31" s="6">
        <v>1</v>
      </c>
      <c r="I31" s="6">
        <v>1</v>
      </c>
      <c r="J31" s="6"/>
      <c r="K31" s="6"/>
      <c r="L31" s="6"/>
      <c r="M31" s="6">
        <v>1922</v>
      </c>
      <c r="N31" s="6" t="s">
        <v>218</v>
      </c>
      <c r="O31" s="6"/>
      <c r="P31" s="6"/>
      <c r="Q31" s="6"/>
      <c r="R31" s="6"/>
    </row>
    <row r="32" spans="1:18" s="7" customFormat="1" ht="15" customHeight="1">
      <c r="A32" s="246">
        <v>2013</v>
      </c>
      <c r="B32" s="246" t="s">
        <v>135</v>
      </c>
      <c r="C32" s="590"/>
      <c r="D32" s="590"/>
      <c r="E32" s="590"/>
      <c r="F32" s="6">
        <v>1</v>
      </c>
      <c r="G32" s="6">
        <v>1</v>
      </c>
      <c r="H32" s="6"/>
      <c r="I32" s="6">
        <v>1</v>
      </c>
      <c r="J32" s="6"/>
      <c r="K32" s="6"/>
      <c r="L32" s="6"/>
      <c r="M32" s="6">
        <v>1943</v>
      </c>
      <c r="N32" s="6" t="s">
        <v>218</v>
      </c>
      <c r="O32" s="6"/>
      <c r="P32" s="6"/>
      <c r="Q32" s="6"/>
      <c r="R32" s="6"/>
    </row>
    <row r="33" spans="1:18" s="7" customFormat="1" ht="15" customHeight="1">
      <c r="A33" s="674" t="s">
        <v>163</v>
      </c>
      <c r="B33" s="674"/>
      <c r="C33" s="14" t="s">
        <v>154</v>
      </c>
      <c r="D33" s="14"/>
      <c r="E33" s="14"/>
      <c r="F33" s="14">
        <f>SUM(F26:F32)</f>
        <v>7</v>
      </c>
      <c r="G33" s="14">
        <f>SUM(G26:G32)</f>
        <v>4</v>
      </c>
      <c r="H33" s="14">
        <f>SUM(H26:H32)</f>
        <v>3</v>
      </c>
      <c r="I33" s="14">
        <f>SUM(I26:I32)</f>
        <v>7</v>
      </c>
      <c r="J33" s="14">
        <f>SUM(J26:J32)</f>
        <v>0</v>
      </c>
      <c r="K33" s="14"/>
      <c r="L33" s="14"/>
      <c r="M33" s="14"/>
      <c r="N33" s="14"/>
      <c r="O33" s="14"/>
      <c r="P33" s="14"/>
      <c r="Q33" s="14"/>
      <c r="R33" s="14"/>
    </row>
    <row r="34" spans="1:18" ht="15" customHeight="1">
      <c r="A34" s="673" t="s">
        <v>150</v>
      </c>
      <c r="B34" s="673"/>
      <c r="C34" s="13" t="s">
        <v>154</v>
      </c>
      <c r="D34" s="13"/>
      <c r="E34" s="13"/>
      <c r="F34" s="13"/>
      <c r="G34" s="13"/>
      <c r="H34" s="13"/>
      <c r="I34" s="13"/>
      <c r="J34" s="13"/>
      <c r="K34" s="13"/>
      <c r="L34" s="13"/>
      <c r="M34" s="13"/>
      <c r="N34" s="13"/>
      <c r="O34" s="13"/>
      <c r="P34" s="13"/>
      <c r="Q34" s="13"/>
      <c r="R34" s="13"/>
    </row>
    <row r="35" spans="1:18" s="17" customFormat="1" ht="30" customHeight="1">
      <c r="A35" s="24" t="s">
        <v>124</v>
      </c>
      <c r="B35" s="24" t="s">
        <v>125</v>
      </c>
      <c r="C35" s="24" t="s">
        <v>138</v>
      </c>
      <c r="D35" s="24" t="s">
        <v>44</v>
      </c>
      <c r="E35" s="24" t="s">
        <v>45</v>
      </c>
      <c r="F35" s="23" t="s">
        <v>62</v>
      </c>
      <c r="G35" s="24" t="s">
        <v>156</v>
      </c>
      <c r="H35" s="24" t="s">
        <v>157</v>
      </c>
      <c r="I35" s="24" t="s">
        <v>69</v>
      </c>
      <c r="J35" s="24" t="s">
        <v>63</v>
      </c>
      <c r="K35" s="24" t="s">
        <v>216</v>
      </c>
      <c r="L35" s="24" t="s">
        <v>18</v>
      </c>
      <c r="M35" s="24" t="s">
        <v>61</v>
      </c>
      <c r="N35" s="24" t="s">
        <v>10</v>
      </c>
      <c r="O35" s="146" t="s">
        <v>122</v>
      </c>
      <c r="P35" s="146" t="s">
        <v>123</v>
      </c>
      <c r="Q35" s="140" t="s">
        <v>11</v>
      </c>
      <c r="R35" s="140" t="s">
        <v>27</v>
      </c>
    </row>
    <row r="36" spans="1:18" s="7" customFormat="1" ht="15" customHeight="1">
      <c r="A36" s="246">
        <v>2013</v>
      </c>
      <c r="B36" s="246" t="s">
        <v>132</v>
      </c>
      <c r="C36" s="590"/>
      <c r="D36" s="590"/>
      <c r="E36" s="590"/>
      <c r="F36" s="6">
        <v>1</v>
      </c>
      <c r="G36" s="6">
        <v>1</v>
      </c>
      <c r="H36" s="6"/>
      <c r="I36" s="6">
        <v>1</v>
      </c>
      <c r="J36" s="6"/>
      <c r="K36" s="6"/>
      <c r="L36" s="6"/>
      <c r="M36" s="6"/>
      <c r="N36" s="6" t="s">
        <v>218</v>
      </c>
      <c r="O36" s="6"/>
      <c r="P36" s="6"/>
      <c r="Q36" s="6"/>
      <c r="R36" s="6"/>
    </row>
    <row r="37" spans="1:18" s="7" customFormat="1" ht="15" customHeight="1">
      <c r="A37" s="674" t="s">
        <v>81</v>
      </c>
      <c r="B37" s="674"/>
      <c r="C37" s="14" t="s">
        <v>154</v>
      </c>
      <c r="D37" s="14"/>
      <c r="E37" s="14"/>
      <c r="F37" s="15">
        <f>SUM(F36:F36)</f>
        <v>1</v>
      </c>
      <c r="G37" s="15">
        <f>SUM(G36:G36)</f>
        <v>1</v>
      </c>
      <c r="H37" s="15">
        <f>SUM(H36:H36)</f>
        <v>0</v>
      </c>
      <c r="I37" s="15">
        <f>SUM(I36:I36)</f>
        <v>1</v>
      </c>
      <c r="J37" s="15">
        <f>SUM(J36:J36)</f>
        <v>0</v>
      </c>
      <c r="K37" s="14"/>
      <c r="L37" s="14"/>
      <c r="M37" s="14"/>
      <c r="N37" s="14"/>
      <c r="O37" s="14"/>
      <c r="P37" s="14"/>
      <c r="Q37" s="14"/>
      <c r="R37" s="14"/>
    </row>
    <row r="38" spans="1:18" ht="15.75" customHeight="1">
      <c r="A38" s="673" t="s">
        <v>151</v>
      </c>
      <c r="B38" s="673"/>
      <c r="C38" s="13" t="s">
        <v>154</v>
      </c>
      <c r="D38" s="13"/>
      <c r="E38" s="13"/>
      <c r="F38" s="13"/>
      <c r="G38" s="13"/>
      <c r="H38" s="13"/>
      <c r="I38" s="13"/>
      <c r="J38" s="13"/>
      <c r="K38" s="13"/>
      <c r="L38" s="13"/>
      <c r="M38" s="13"/>
      <c r="N38" s="13"/>
      <c r="O38" s="13"/>
      <c r="P38" s="13"/>
      <c r="Q38" s="13"/>
      <c r="R38" s="13"/>
    </row>
    <row r="39" spans="1:18" s="17" customFormat="1" ht="30" customHeight="1">
      <c r="A39" s="24" t="s">
        <v>124</v>
      </c>
      <c r="B39" s="24" t="s">
        <v>125</v>
      </c>
      <c r="C39" s="24" t="s">
        <v>138</v>
      </c>
      <c r="D39" s="24" t="s">
        <v>44</v>
      </c>
      <c r="E39" s="24" t="s">
        <v>45</v>
      </c>
      <c r="F39" s="23" t="s">
        <v>62</v>
      </c>
      <c r="G39" s="24" t="s">
        <v>156</v>
      </c>
      <c r="H39" s="24" t="s">
        <v>157</v>
      </c>
      <c r="I39" s="24" t="s">
        <v>69</v>
      </c>
      <c r="J39" s="24" t="s">
        <v>63</v>
      </c>
      <c r="K39" s="24" t="s">
        <v>216</v>
      </c>
      <c r="L39" s="24" t="s">
        <v>18</v>
      </c>
      <c r="M39" s="24" t="s">
        <v>61</v>
      </c>
      <c r="N39" s="24" t="s">
        <v>10</v>
      </c>
      <c r="O39" s="146" t="s">
        <v>122</v>
      </c>
      <c r="P39" s="146" t="s">
        <v>123</v>
      </c>
      <c r="Q39" s="140" t="s">
        <v>11</v>
      </c>
      <c r="R39" s="140" t="s">
        <v>27</v>
      </c>
    </row>
    <row r="40" spans="1:18" s="7" customFormat="1" ht="15" customHeight="1">
      <c r="A40" s="246">
        <v>2013</v>
      </c>
      <c r="B40" s="246" t="s">
        <v>152</v>
      </c>
      <c r="C40" s="590"/>
      <c r="D40" s="590"/>
      <c r="E40" s="590"/>
      <c r="F40" s="6">
        <v>1</v>
      </c>
      <c r="G40" s="6">
        <v>1</v>
      </c>
      <c r="H40" s="6"/>
      <c r="I40" s="6">
        <v>1</v>
      </c>
      <c r="J40" s="6"/>
      <c r="K40" s="6"/>
      <c r="L40" s="6"/>
      <c r="M40" s="6">
        <v>1937</v>
      </c>
      <c r="N40" s="6" t="s">
        <v>218</v>
      </c>
      <c r="O40" s="6"/>
      <c r="P40" s="6"/>
      <c r="Q40" s="6"/>
      <c r="R40" s="6"/>
    </row>
    <row r="41" spans="1:18" s="7" customFormat="1" ht="15" customHeight="1">
      <c r="A41" s="246">
        <v>2013</v>
      </c>
      <c r="B41" s="208" t="s">
        <v>152</v>
      </c>
      <c r="C41" s="590"/>
      <c r="D41" s="590"/>
      <c r="E41" s="590"/>
      <c r="F41" s="6">
        <v>1</v>
      </c>
      <c r="G41" s="6"/>
      <c r="H41" s="6">
        <v>1</v>
      </c>
      <c r="I41" s="6">
        <v>1</v>
      </c>
      <c r="J41" s="6"/>
      <c r="K41" s="6"/>
      <c r="L41" s="6"/>
      <c r="M41" s="259">
        <v>1927</v>
      </c>
      <c r="N41" s="6" t="s">
        <v>218</v>
      </c>
      <c r="O41" s="6"/>
      <c r="P41" s="6"/>
      <c r="Q41" s="6"/>
      <c r="R41" s="6"/>
    </row>
    <row r="42" spans="1:18" s="7" customFormat="1" ht="15" customHeight="1">
      <c r="A42" s="246">
        <v>2013</v>
      </c>
      <c r="B42" s="208" t="s">
        <v>152</v>
      </c>
      <c r="C42" s="590"/>
      <c r="D42" s="590"/>
      <c r="E42" s="590"/>
      <c r="F42" s="6">
        <v>1</v>
      </c>
      <c r="G42" s="6"/>
      <c r="H42" s="6">
        <v>1</v>
      </c>
      <c r="I42" s="6">
        <v>1</v>
      </c>
      <c r="J42" s="6"/>
      <c r="K42" s="6"/>
      <c r="L42" s="6"/>
      <c r="M42" s="259">
        <v>1927</v>
      </c>
      <c r="N42" s="6" t="s">
        <v>218</v>
      </c>
      <c r="O42" s="6"/>
      <c r="P42" s="6"/>
      <c r="Q42" s="6"/>
      <c r="R42" s="6"/>
    </row>
    <row r="43" spans="1:18" s="7" customFormat="1" ht="15" customHeight="1">
      <c r="A43" s="246">
        <v>2013</v>
      </c>
      <c r="B43" s="246" t="s">
        <v>152</v>
      </c>
      <c r="C43" s="590"/>
      <c r="D43" s="590"/>
      <c r="E43" s="590"/>
      <c r="F43" s="6">
        <v>1</v>
      </c>
      <c r="G43" s="6"/>
      <c r="H43" s="6">
        <v>1</v>
      </c>
      <c r="I43" s="6">
        <v>1</v>
      </c>
      <c r="J43" s="6"/>
      <c r="K43" s="6"/>
      <c r="L43" s="6"/>
      <c r="M43" s="6">
        <v>1939</v>
      </c>
      <c r="N43" s="6" t="s">
        <v>218</v>
      </c>
      <c r="O43" s="6"/>
      <c r="P43" s="6"/>
      <c r="Q43" s="6"/>
      <c r="R43" s="6"/>
    </row>
    <row r="44" spans="1:18" s="7" customFormat="1" ht="15" customHeight="1">
      <c r="A44" s="246">
        <v>2013</v>
      </c>
      <c r="B44" s="246" t="s">
        <v>152</v>
      </c>
      <c r="C44" s="590"/>
      <c r="D44" s="590"/>
      <c r="E44" s="590"/>
      <c r="F44" s="6">
        <v>1</v>
      </c>
      <c r="G44" s="6">
        <v>1</v>
      </c>
      <c r="H44" s="6"/>
      <c r="I44" s="6">
        <v>1</v>
      </c>
      <c r="J44" s="6"/>
      <c r="K44" s="6"/>
      <c r="L44" s="6"/>
      <c r="M44" s="6">
        <v>1932</v>
      </c>
      <c r="N44" s="6" t="s">
        <v>218</v>
      </c>
      <c r="O44" s="6"/>
      <c r="P44" s="6"/>
      <c r="Q44" s="6"/>
      <c r="R44" s="6"/>
    </row>
    <row r="45" spans="1:18" s="7" customFormat="1" ht="15" customHeight="1">
      <c r="A45" s="246">
        <v>2013</v>
      </c>
      <c r="B45" s="246" t="s">
        <v>152</v>
      </c>
      <c r="C45" s="590"/>
      <c r="D45" s="590"/>
      <c r="E45" s="590"/>
      <c r="F45" s="6">
        <v>1</v>
      </c>
      <c r="G45" s="6">
        <v>1</v>
      </c>
      <c r="H45" s="6"/>
      <c r="I45" s="6">
        <v>1</v>
      </c>
      <c r="J45" s="6"/>
      <c r="K45" s="6"/>
      <c r="L45" s="6"/>
      <c r="M45" s="6">
        <v>1932</v>
      </c>
      <c r="N45" s="6" t="s">
        <v>218</v>
      </c>
      <c r="O45" s="6"/>
      <c r="P45" s="6"/>
      <c r="Q45" s="6"/>
      <c r="R45" s="6"/>
    </row>
    <row r="46" spans="1:18" s="7" customFormat="1" ht="15" customHeight="1">
      <c r="A46" s="246">
        <v>2013</v>
      </c>
      <c r="B46" s="246" t="s">
        <v>152</v>
      </c>
      <c r="C46" s="590"/>
      <c r="D46" s="590"/>
      <c r="E46" s="590"/>
      <c r="F46" s="6">
        <v>1</v>
      </c>
      <c r="G46" s="6"/>
      <c r="H46" s="6">
        <v>1</v>
      </c>
      <c r="I46" s="6">
        <v>1</v>
      </c>
      <c r="J46" s="6"/>
      <c r="K46" s="6"/>
      <c r="L46" s="6"/>
      <c r="M46" s="6">
        <v>1921</v>
      </c>
      <c r="N46" s="6" t="s">
        <v>218</v>
      </c>
      <c r="O46" s="6"/>
      <c r="P46" s="6"/>
      <c r="Q46" s="6"/>
      <c r="R46" s="6"/>
    </row>
    <row r="47" spans="1:18" s="7" customFormat="1" ht="15" customHeight="1">
      <c r="A47" s="246">
        <v>2013</v>
      </c>
      <c r="B47" s="246" t="s">
        <v>152</v>
      </c>
      <c r="C47" s="590"/>
      <c r="D47" s="590"/>
      <c r="E47" s="590"/>
      <c r="F47" s="6">
        <v>1</v>
      </c>
      <c r="G47" s="6">
        <v>1</v>
      </c>
      <c r="H47" s="6"/>
      <c r="I47" s="6">
        <v>1</v>
      </c>
      <c r="J47" s="6"/>
      <c r="K47" s="6"/>
      <c r="L47" s="6"/>
      <c r="M47" s="6">
        <v>1932</v>
      </c>
      <c r="N47" s="6" t="s">
        <v>218</v>
      </c>
      <c r="O47" s="6"/>
      <c r="P47" s="6"/>
      <c r="Q47" s="6"/>
      <c r="R47" s="6"/>
    </row>
    <row r="48" spans="1:18" s="7" customFormat="1" ht="15" customHeight="1">
      <c r="A48" s="246">
        <v>2013</v>
      </c>
      <c r="B48" s="246" t="s">
        <v>152</v>
      </c>
      <c r="C48" s="590"/>
      <c r="D48" s="590"/>
      <c r="E48" s="590"/>
      <c r="F48" s="6">
        <v>1</v>
      </c>
      <c r="G48" s="6"/>
      <c r="H48" s="6">
        <v>1</v>
      </c>
      <c r="I48" s="6">
        <v>1</v>
      </c>
      <c r="J48" s="6"/>
      <c r="K48" s="6"/>
      <c r="L48" s="6"/>
      <c r="M48" s="6">
        <v>1924</v>
      </c>
      <c r="N48" s="6" t="s">
        <v>218</v>
      </c>
      <c r="O48" s="6"/>
      <c r="P48" s="6"/>
      <c r="Q48" s="6"/>
      <c r="R48" s="6"/>
    </row>
    <row r="49" spans="1:18" s="7" customFormat="1" ht="15" customHeight="1">
      <c r="A49" s="674" t="s">
        <v>82</v>
      </c>
      <c r="B49" s="674"/>
      <c r="C49" s="14" t="s">
        <v>154</v>
      </c>
      <c r="D49" s="14"/>
      <c r="E49" s="14"/>
      <c r="F49" s="15">
        <f>SUM(F40:F48)</f>
        <v>9</v>
      </c>
      <c r="G49" s="15">
        <f>SUM(G40:G48)</f>
        <v>4</v>
      </c>
      <c r="H49" s="15">
        <f>SUM(H40:H48)</f>
        <v>5</v>
      </c>
      <c r="I49" s="15">
        <f>SUM(I40:I48)</f>
        <v>9</v>
      </c>
      <c r="J49" s="15">
        <f>SUM(J40:J48)</f>
        <v>0</v>
      </c>
      <c r="K49" s="14"/>
      <c r="L49" s="14"/>
      <c r="M49" s="14"/>
      <c r="N49" s="14"/>
      <c r="O49" s="14"/>
      <c r="P49" s="14"/>
      <c r="Q49" s="14"/>
      <c r="R49" s="14"/>
    </row>
    <row r="50" spans="1:18" s="7" customFormat="1" ht="15" customHeight="1">
      <c r="A50" s="675" t="s">
        <v>91</v>
      </c>
      <c r="B50" s="675"/>
      <c r="C50" s="12" t="s">
        <v>154</v>
      </c>
      <c r="D50" s="12"/>
      <c r="E50" s="12"/>
      <c r="F50" s="211">
        <f>SUM(F9,F12,F19,F23,F33,F37,F49)</f>
        <v>21</v>
      </c>
      <c r="G50" s="211">
        <f>SUM(G9,G12,G19,G23,G33,G37,G49)</f>
        <v>10</v>
      </c>
      <c r="H50" s="211">
        <f>SUM(H9,H12,H19,H23,H33,H37,H49)</f>
        <v>11</v>
      </c>
      <c r="I50" s="211">
        <f>SUM(I9,I12,I19,I23,I33,I37,I49)</f>
        <v>21</v>
      </c>
      <c r="J50" s="211">
        <f>SUM(J9,J12,J19,J23,J33,J37,J49)</f>
        <v>0</v>
      </c>
      <c r="K50" s="12"/>
      <c r="L50" s="12"/>
      <c r="M50" s="12"/>
      <c r="N50" s="12"/>
      <c r="O50" s="12"/>
      <c r="P50" s="12"/>
      <c r="Q50" s="12"/>
      <c r="R50" s="12"/>
    </row>
    <row r="51" spans="3:13" ht="12.75">
      <c r="C51" s="8"/>
      <c r="D51" s="8"/>
      <c r="E51" s="9"/>
      <c r="F51" s="8"/>
      <c r="G51" s="9"/>
      <c r="H51" s="9"/>
      <c r="I51" s="9"/>
      <c r="J51" s="8"/>
      <c r="K51" s="8"/>
      <c r="L51" s="8"/>
      <c r="M51" s="8"/>
    </row>
    <row r="52" spans="3:13" ht="12.75">
      <c r="C52" s="8"/>
      <c r="D52" s="8"/>
      <c r="E52" s="9"/>
      <c r="F52" s="8"/>
      <c r="G52" s="9"/>
      <c r="H52" s="9"/>
      <c r="I52" s="9"/>
      <c r="J52" s="8"/>
      <c r="K52" s="8"/>
      <c r="L52" s="8"/>
      <c r="M52" s="8"/>
    </row>
    <row r="53" spans="3:13" ht="12.75">
      <c r="C53" s="8"/>
      <c r="D53" s="8"/>
      <c r="E53" s="9"/>
      <c r="F53" s="8"/>
      <c r="G53" s="9"/>
      <c r="H53" s="9"/>
      <c r="I53" s="9"/>
      <c r="J53" s="8"/>
      <c r="K53" s="8"/>
      <c r="L53" s="8"/>
      <c r="M53" s="8"/>
    </row>
    <row r="54" spans="3:13" ht="12.75">
      <c r="C54" s="8"/>
      <c r="D54" s="8"/>
      <c r="E54" s="9"/>
      <c r="F54" s="8"/>
      <c r="G54" s="9"/>
      <c r="H54" s="9"/>
      <c r="I54" s="9"/>
      <c r="J54" s="8"/>
      <c r="K54" s="8"/>
      <c r="L54" s="8"/>
      <c r="M54" s="8"/>
    </row>
    <row r="55" spans="3:13" ht="12.75">
      <c r="C55" s="8"/>
      <c r="D55" s="8"/>
      <c r="E55" s="9"/>
      <c r="F55" s="8"/>
      <c r="G55" s="9"/>
      <c r="H55" s="9"/>
      <c r="I55" s="9"/>
      <c r="J55" s="8"/>
      <c r="K55" s="8"/>
      <c r="L55" s="8"/>
      <c r="M55" s="8"/>
    </row>
    <row r="56" spans="3:13" ht="12.75">
      <c r="C56" s="8"/>
      <c r="D56" s="8"/>
      <c r="E56" s="9"/>
      <c r="F56" s="8"/>
      <c r="G56" s="9"/>
      <c r="H56" s="9"/>
      <c r="I56" s="9"/>
      <c r="J56" s="8"/>
      <c r="K56" s="8"/>
      <c r="L56" s="8"/>
      <c r="M56" s="8"/>
    </row>
  </sheetData>
  <mergeCells count="21">
    <mergeCell ref="A12:B12"/>
    <mergeCell ref="A13:B13"/>
    <mergeCell ref="A19:B19"/>
    <mergeCell ref="A20:B20"/>
    <mergeCell ref="A15:B15"/>
    <mergeCell ref="A16:B16"/>
    <mergeCell ref="A2:R2"/>
    <mergeCell ref="A1:R1"/>
    <mergeCell ref="A3:B3"/>
    <mergeCell ref="A9:B9"/>
    <mergeCell ref="A6:B6"/>
    <mergeCell ref="A10:B10"/>
    <mergeCell ref="A5:B5"/>
    <mergeCell ref="A50:B50"/>
    <mergeCell ref="A37:B37"/>
    <mergeCell ref="A38:B38"/>
    <mergeCell ref="A33:B33"/>
    <mergeCell ref="A34:B34"/>
    <mergeCell ref="A49:B49"/>
    <mergeCell ref="A23:B23"/>
    <mergeCell ref="A24:B24"/>
  </mergeCell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57"/>
  </sheetPr>
  <dimension ref="A1:CD355"/>
  <sheetViews>
    <sheetView zoomScale="200" zoomScaleNormal="200" workbookViewId="0" topLeftCell="K303">
      <selection activeCell="F16" sqref="F16"/>
    </sheetView>
  </sheetViews>
  <sheetFormatPr defaultColWidth="9.140625" defaultRowHeight="12.75"/>
  <cols>
    <col min="1" max="1" width="9.140625" style="38" customWidth="1"/>
    <col min="2" max="2" width="36.140625" style="38" customWidth="1"/>
    <col min="3" max="4" width="20.7109375" style="17" customWidth="1"/>
    <col min="5" max="5" width="20.7109375" style="38" customWidth="1"/>
    <col min="6" max="6" width="9.421875" style="17" customWidth="1"/>
    <col min="7" max="8" width="9.421875" style="38" customWidth="1"/>
    <col min="9" max="10" width="9.421875" style="17" customWidth="1"/>
    <col min="11" max="11" width="13.7109375" style="17" customWidth="1"/>
    <col min="12" max="12" width="17.7109375" style="17" customWidth="1"/>
    <col min="13" max="13" width="10.140625" style="38" customWidth="1"/>
    <col min="14" max="14" width="18.421875" style="38" customWidth="1"/>
    <col min="15" max="15" width="10.8515625" style="196" customWidth="1"/>
    <col min="16" max="16" width="13.421875" style="196" customWidth="1"/>
    <col min="17" max="17" width="15.421875" style="226" customWidth="1"/>
    <col min="18" max="18" width="22.7109375" style="38" customWidth="1"/>
    <col min="19" max="49" width="9.140625" style="27" customWidth="1"/>
    <col min="50" max="16384" width="9.140625" style="17" customWidth="1"/>
  </cols>
  <sheetData>
    <row r="1" spans="1:18" ht="30" customHeight="1">
      <c r="A1" s="630" t="s">
        <v>209</v>
      </c>
      <c r="B1" s="630"/>
      <c r="C1" s="630"/>
      <c r="D1" s="630"/>
      <c r="E1" s="630"/>
      <c r="F1" s="630"/>
      <c r="G1" s="630"/>
      <c r="H1" s="630"/>
      <c r="I1" s="630"/>
      <c r="J1" s="630"/>
      <c r="K1" s="630"/>
      <c r="L1" s="630"/>
      <c r="M1" s="630"/>
      <c r="N1" s="630"/>
      <c r="O1" s="630"/>
      <c r="P1" s="630"/>
      <c r="Q1" s="630"/>
      <c r="R1" s="630"/>
    </row>
    <row r="2" spans="1:18" ht="72.75" customHeight="1">
      <c r="A2" s="632" t="s">
        <v>223</v>
      </c>
      <c r="B2" s="633"/>
      <c r="C2" s="633"/>
      <c r="D2" s="633"/>
      <c r="E2" s="633"/>
      <c r="F2" s="633"/>
      <c r="G2" s="633"/>
      <c r="H2" s="633"/>
      <c r="I2" s="633"/>
      <c r="J2" s="633"/>
      <c r="K2" s="633"/>
      <c r="L2" s="633"/>
      <c r="M2" s="633"/>
      <c r="N2" s="633"/>
      <c r="O2" s="633"/>
      <c r="P2" s="633"/>
      <c r="Q2" s="633"/>
      <c r="R2" s="633"/>
    </row>
    <row r="3" spans="1:18" ht="15" customHeight="1">
      <c r="A3" s="631" t="s">
        <v>143</v>
      </c>
      <c r="B3" s="631"/>
      <c r="C3" s="406"/>
      <c r="D3" s="339"/>
      <c r="E3" s="406"/>
      <c r="F3" s="407"/>
      <c r="G3" s="340"/>
      <c r="H3" s="340"/>
      <c r="I3" s="340"/>
      <c r="J3" s="340"/>
      <c r="K3" s="340"/>
      <c r="L3" s="340"/>
      <c r="M3" s="340"/>
      <c r="N3" s="485"/>
      <c r="O3" s="341"/>
      <c r="P3" s="341"/>
      <c r="Q3" s="486"/>
      <c r="R3" s="552"/>
    </row>
    <row r="4" spans="1:18" ht="40.5"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21</v>
      </c>
    </row>
    <row r="5" spans="1:18" ht="15.75" customHeight="1">
      <c r="A5" s="273">
        <v>2013</v>
      </c>
      <c r="B5" s="273" t="s">
        <v>126</v>
      </c>
      <c r="C5" s="604"/>
      <c r="D5" s="604"/>
      <c r="E5" s="604"/>
      <c r="F5" s="259">
        <v>1</v>
      </c>
      <c r="G5" s="531">
        <v>1</v>
      </c>
      <c r="H5" s="259"/>
      <c r="I5" s="259">
        <v>1</v>
      </c>
      <c r="J5" s="488"/>
      <c r="K5" s="488"/>
      <c r="L5" s="488"/>
      <c r="M5" s="259">
        <v>1926</v>
      </c>
      <c r="N5" s="48" t="s">
        <v>233</v>
      </c>
      <c r="O5" s="532"/>
      <c r="P5" s="533"/>
      <c r="Q5" s="233">
        <v>0</v>
      </c>
      <c r="R5" s="273"/>
    </row>
    <row r="6" spans="1:18" ht="15.75" customHeight="1">
      <c r="A6" s="273">
        <v>2013</v>
      </c>
      <c r="B6" s="273" t="s">
        <v>126</v>
      </c>
      <c r="C6" s="604"/>
      <c r="D6" s="604"/>
      <c r="E6" s="604"/>
      <c r="F6" s="259">
        <v>1</v>
      </c>
      <c r="G6" s="531"/>
      <c r="H6" s="259">
        <v>1</v>
      </c>
      <c r="I6" s="259">
        <v>1</v>
      </c>
      <c r="J6" s="488"/>
      <c r="K6" s="488"/>
      <c r="L6" s="488"/>
      <c r="M6" s="259">
        <v>1923</v>
      </c>
      <c r="N6" s="48" t="s">
        <v>232</v>
      </c>
      <c r="O6" s="532"/>
      <c r="P6" s="533"/>
      <c r="Q6" s="233">
        <v>0</v>
      </c>
      <c r="R6" s="273"/>
    </row>
    <row r="7" spans="1:18" ht="15.75" customHeight="1">
      <c r="A7" s="273">
        <v>2013</v>
      </c>
      <c r="B7" s="273" t="s">
        <v>126</v>
      </c>
      <c r="C7" s="604"/>
      <c r="D7" s="604"/>
      <c r="E7" s="604"/>
      <c r="F7" s="259">
        <v>1</v>
      </c>
      <c r="G7" s="531">
        <v>1</v>
      </c>
      <c r="H7" s="259"/>
      <c r="I7" s="259">
        <v>1</v>
      </c>
      <c r="J7" s="488"/>
      <c r="K7" s="488"/>
      <c r="L7" s="488"/>
      <c r="M7" s="259">
        <v>1927</v>
      </c>
      <c r="N7" s="48" t="s">
        <v>232</v>
      </c>
      <c r="O7" s="532"/>
      <c r="P7" s="533"/>
      <c r="Q7" s="233">
        <v>0</v>
      </c>
      <c r="R7" s="273"/>
    </row>
    <row r="8" spans="1:18" ht="15.75" customHeight="1">
      <c r="A8" s="273">
        <v>2013</v>
      </c>
      <c r="B8" s="273" t="s">
        <v>126</v>
      </c>
      <c r="C8" s="604"/>
      <c r="D8" s="604"/>
      <c r="E8" s="604"/>
      <c r="F8" s="259">
        <v>1</v>
      </c>
      <c r="G8" s="259"/>
      <c r="H8" s="259">
        <v>1</v>
      </c>
      <c r="I8" s="259">
        <v>1</v>
      </c>
      <c r="J8" s="494"/>
      <c r="K8" s="494"/>
      <c r="L8" s="494"/>
      <c r="M8" s="259">
        <v>1934</v>
      </c>
      <c r="N8" s="48" t="s">
        <v>121</v>
      </c>
      <c r="O8" s="412"/>
      <c r="P8" s="533"/>
      <c r="Q8" s="233">
        <v>0</v>
      </c>
      <c r="R8" s="273" t="s">
        <v>99</v>
      </c>
    </row>
    <row r="9" spans="1:18" ht="15.75" customHeight="1">
      <c r="A9" s="273">
        <v>2013</v>
      </c>
      <c r="B9" s="273" t="s">
        <v>126</v>
      </c>
      <c r="C9" s="604"/>
      <c r="D9" s="604"/>
      <c r="E9" s="604"/>
      <c r="F9" s="259">
        <v>1</v>
      </c>
      <c r="G9" s="259"/>
      <c r="H9" s="259">
        <v>1</v>
      </c>
      <c r="I9" s="259">
        <v>1</v>
      </c>
      <c r="J9" s="488"/>
      <c r="K9" s="488"/>
      <c r="L9" s="488"/>
      <c r="M9" s="259">
        <v>1920</v>
      </c>
      <c r="N9" s="48" t="s">
        <v>233</v>
      </c>
      <c r="O9" s="532"/>
      <c r="P9" s="533"/>
      <c r="Q9" s="233">
        <v>160</v>
      </c>
      <c r="R9" s="273"/>
    </row>
    <row r="10" spans="1:18" ht="15.75" customHeight="1">
      <c r="A10" s="273">
        <v>2013</v>
      </c>
      <c r="B10" s="273" t="s">
        <v>126</v>
      </c>
      <c r="C10" s="604"/>
      <c r="D10" s="604"/>
      <c r="E10" s="604"/>
      <c r="F10" s="259">
        <v>1</v>
      </c>
      <c r="G10" s="259"/>
      <c r="H10" s="259">
        <v>1</v>
      </c>
      <c r="I10" s="259">
        <v>1</v>
      </c>
      <c r="J10" s="488"/>
      <c r="K10" s="488"/>
      <c r="L10" s="488"/>
      <c r="M10" s="259">
        <v>1920</v>
      </c>
      <c r="N10" s="48" t="s">
        <v>233</v>
      </c>
      <c r="O10" s="532"/>
      <c r="P10" s="533"/>
      <c r="Q10" s="233">
        <v>160</v>
      </c>
      <c r="R10" s="273"/>
    </row>
    <row r="11" spans="1:18" ht="15.75" customHeight="1">
      <c r="A11" s="273">
        <v>2013</v>
      </c>
      <c r="B11" s="273" t="s">
        <v>126</v>
      </c>
      <c r="C11" s="604"/>
      <c r="D11" s="604"/>
      <c r="E11" s="604"/>
      <c r="F11" s="259">
        <v>1</v>
      </c>
      <c r="G11" s="259"/>
      <c r="H11" s="259">
        <v>1</v>
      </c>
      <c r="I11" s="259">
        <v>1</v>
      </c>
      <c r="J11" s="488"/>
      <c r="K11" s="488"/>
      <c r="L11" s="488"/>
      <c r="M11" s="259">
        <v>1920</v>
      </c>
      <c r="N11" s="48" t="s">
        <v>233</v>
      </c>
      <c r="O11" s="531"/>
      <c r="P11" s="534"/>
      <c r="Q11" s="233">
        <v>160</v>
      </c>
      <c r="R11" s="273"/>
    </row>
    <row r="12" spans="1:18" ht="15.75" customHeight="1">
      <c r="A12" s="273">
        <v>2013</v>
      </c>
      <c r="B12" s="273" t="s">
        <v>126</v>
      </c>
      <c r="C12" s="604"/>
      <c r="D12" s="604"/>
      <c r="E12" s="604"/>
      <c r="F12" s="259">
        <v>1</v>
      </c>
      <c r="G12" s="259"/>
      <c r="H12" s="259">
        <v>1</v>
      </c>
      <c r="I12" s="259">
        <v>1</v>
      </c>
      <c r="J12" s="494"/>
      <c r="K12" s="494"/>
      <c r="L12" s="494"/>
      <c r="M12" s="259">
        <v>1936</v>
      </c>
      <c r="N12" s="48" t="s">
        <v>233</v>
      </c>
      <c r="O12" s="412"/>
      <c r="P12" s="533"/>
      <c r="Q12" s="233">
        <v>1250</v>
      </c>
      <c r="R12" s="273" t="s">
        <v>99</v>
      </c>
    </row>
    <row r="13" spans="1:18" ht="15.75" customHeight="1">
      <c r="A13" s="273">
        <v>2013</v>
      </c>
      <c r="B13" s="273" t="s">
        <v>126</v>
      </c>
      <c r="C13" s="604"/>
      <c r="D13" s="604"/>
      <c r="E13" s="604"/>
      <c r="F13" s="259">
        <v>1</v>
      </c>
      <c r="G13" s="259"/>
      <c r="H13" s="259">
        <v>1</v>
      </c>
      <c r="I13" s="259">
        <v>1</v>
      </c>
      <c r="J13" s="488"/>
      <c r="K13" s="488"/>
      <c r="L13" s="488"/>
      <c r="M13" s="259">
        <v>1936</v>
      </c>
      <c r="N13" s="48" t="s">
        <v>232</v>
      </c>
      <c r="O13" s="532"/>
      <c r="P13" s="533"/>
      <c r="Q13" s="233">
        <v>0</v>
      </c>
      <c r="R13" s="273"/>
    </row>
    <row r="14" spans="1:49" s="134" customFormat="1" ht="15.75" customHeight="1">
      <c r="A14" s="273">
        <v>2013</v>
      </c>
      <c r="B14" s="273" t="s">
        <v>126</v>
      </c>
      <c r="C14" s="604"/>
      <c r="D14" s="604"/>
      <c r="E14" s="604"/>
      <c r="F14" s="259">
        <v>1</v>
      </c>
      <c r="G14" s="259"/>
      <c r="H14" s="259">
        <v>1</v>
      </c>
      <c r="I14" s="259">
        <v>1</v>
      </c>
      <c r="J14" s="488"/>
      <c r="K14" s="488"/>
      <c r="L14" s="488"/>
      <c r="M14" s="259">
        <v>1936</v>
      </c>
      <c r="N14" s="48" t="s">
        <v>233</v>
      </c>
      <c r="O14" s="532"/>
      <c r="P14" s="533"/>
      <c r="Q14" s="233">
        <v>0</v>
      </c>
      <c r="R14" s="273"/>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row>
    <row r="15" spans="1:18" ht="15.75" customHeight="1">
      <c r="A15" s="273">
        <v>2013</v>
      </c>
      <c r="B15" s="273" t="s">
        <v>126</v>
      </c>
      <c r="C15" s="604"/>
      <c r="D15" s="604"/>
      <c r="E15" s="604"/>
      <c r="F15" s="259">
        <v>1</v>
      </c>
      <c r="G15" s="259">
        <v>1</v>
      </c>
      <c r="H15" s="259"/>
      <c r="I15" s="259">
        <v>1</v>
      </c>
      <c r="J15" s="488"/>
      <c r="K15" s="488"/>
      <c r="L15" s="488"/>
      <c r="M15" s="259">
        <v>1930</v>
      </c>
      <c r="N15" s="48" t="s">
        <v>121</v>
      </c>
      <c r="O15" s="532"/>
      <c r="P15" s="533"/>
      <c r="Q15" s="233">
        <v>250</v>
      </c>
      <c r="R15" s="273" t="s">
        <v>98</v>
      </c>
    </row>
    <row r="16" spans="1:55" ht="15.75">
      <c r="A16" s="627" t="s">
        <v>158</v>
      </c>
      <c r="B16" s="627"/>
      <c r="C16" s="299"/>
      <c r="D16" s="299"/>
      <c r="E16" s="419"/>
      <c r="F16" s="14">
        <f>SUM(F5:F15)</f>
        <v>11</v>
      </c>
      <c r="G16" s="14">
        <f>SUM(G5:G15)</f>
        <v>3</v>
      </c>
      <c r="H16" s="14">
        <f>SUM(H5:H15)</f>
        <v>8</v>
      </c>
      <c r="I16" s="14">
        <f>SUM(I5:I15)</f>
        <v>11</v>
      </c>
      <c r="J16" s="14"/>
      <c r="K16" s="124"/>
      <c r="L16" s="124"/>
      <c r="M16" s="28"/>
      <c r="N16" s="227"/>
      <c r="O16" s="199"/>
      <c r="P16" s="199"/>
      <c r="Q16" s="228">
        <f>SUM(Q5:Q15)</f>
        <v>1980</v>
      </c>
      <c r="R16" s="227"/>
      <c r="S16" s="301"/>
      <c r="T16" s="301"/>
      <c r="U16" s="301"/>
      <c r="V16" s="301"/>
      <c r="W16" s="446"/>
      <c r="X16" s="446"/>
      <c r="Y16" s="446"/>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row>
    <row r="17" spans="1:49" s="26" customFormat="1" ht="15.75" customHeight="1">
      <c r="A17" s="628" t="s">
        <v>144</v>
      </c>
      <c r="B17" s="628"/>
      <c r="C17" s="409" t="s">
        <v>154</v>
      </c>
      <c r="D17" s="139"/>
      <c r="E17" s="406"/>
      <c r="F17" s="13"/>
      <c r="G17" s="496"/>
      <c r="H17" s="496"/>
      <c r="I17" s="340"/>
      <c r="J17" s="340"/>
      <c r="K17" s="340"/>
      <c r="L17" s="340"/>
      <c r="M17" s="496"/>
      <c r="N17" s="497"/>
      <c r="O17" s="302"/>
      <c r="P17" s="302"/>
      <c r="Q17" s="498"/>
      <c r="R17" s="553"/>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row>
    <row r="18" spans="1:18" ht="40.5" customHeight="1">
      <c r="A18" s="24" t="s">
        <v>124</v>
      </c>
      <c r="B18" s="24" t="s">
        <v>125</v>
      </c>
      <c r="C18" s="24" t="s">
        <v>138</v>
      </c>
      <c r="D18" s="24" t="s">
        <v>44</v>
      </c>
      <c r="E18" s="24" t="s">
        <v>45</v>
      </c>
      <c r="F18" s="23" t="s">
        <v>62</v>
      </c>
      <c r="G18" s="24" t="s">
        <v>156</v>
      </c>
      <c r="H18" s="24" t="s">
        <v>157</v>
      </c>
      <c r="I18" s="24" t="s">
        <v>69</v>
      </c>
      <c r="J18" s="24" t="s">
        <v>63</v>
      </c>
      <c r="K18" s="24" t="s">
        <v>216</v>
      </c>
      <c r="L18" s="24" t="s">
        <v>18</v>
      </c>
      <c r="M18" s="24" t="s">
        <v>61</v>
      </c>
      <c r="N18" s="24" t="s">
        <v>10</v>
      </c>
      <c r="O18" s="146" t="s">
        <v>122</v>
      </c>
      <c r="P18" s="146" t="s">
        <v>123</v>
      </c>
      <c r="Q18" s="140" t="s">
        <v>11</v>
      </c>
      <c r="R18" s="140" t="s">
        <v>21</v>
      </c>
    </row>
    <row r="19" spans="1:49" s="26" customFormat="1" ht="15.75" customHeight="1">
      <c r="A19" s="273">
        <v>2013</v>
      </c>
      <c r="B19" s="273" t="s">
        <v>127</v>
      </c>
      <c r="C19" s="604"/>
      <c r="D19" s="604"/>
      <c r="E19" s="604"/>
      <c r="F19" s="535">
        <v>1</v>
      </c>
      <c r="G19" s="535"/>
      <c r="H19" s="535">
        <v>1</v>
      </c>
      <c r="I19" s="85">
        <v>1</v>
      </c>
      <c r="J19" s="536"/>
      <c r="K19" s="500"/>
      <c r="L19" s="500"/>
      <c r="M19" s="535">
        <v>1942</v>
      </c>
      <c r="N19" s="48" t="s">
        <v>233</v>
      </c>
      <c r="O19" s="491"/>
      <c r="P19" s="491"/>
      <c r="Q19" s="233">
        <v>400</v>
      </c>
      <c r="R19" s="273" t="s">
        <v>100</v>
      </c>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row>
    <row r="20" spans="1:49" s="26" customFormat="1" ht="15.75" customHeight="1">
      <c r="A20" s="273">
        <v>2013</v>
      </c>
      <c r="B20" s="273" t="s">
        <v>127</v>
      </c>
      <c r="C20" s="604"/>
      <c r="D20" s="604"/>
      <c r="E20" s="604"/>
      <c r="F20" s="535">
        <v>1</v>
      </c>
      <c r="G20" s="535">
        <v>1</v>
      </c>
      <c r="H20" s="535"/>
      <c r="I20" s="85">
        <v>1</v>
      </c>
      <c r="J20" s="125"/>
      <c r="K20" s="499"/>
      <c r="L20" s="499"/>
      <c r="M20" s="535">
        <v>1928</v>
      </c>
      <c r="N20" s="48" t="s">
        <v>232</v>
      </c>
      <c r="O20" s="489"/>
      <c r="P20" s="501"/>
      <c r="Q20" s="233">
        <v>0</v>
      </c>
      <c r="R20" s="273"/>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row>
    <row r="21" spans="1:49" s="26" customFormat="1" ht="15.75" customHeight="1">
      <c r="A21" s="273">
        <v>2013</v>
      </c>
      <c r="B21" s="273" t="s">
        <v>127</v>
      </c>
      <c r="C21" s="604"/>
      <c r="D21" s="604"/>
      <c r="E21" s="604"/>
      <c r="F21" s="125">
        <v>1</v>
      </c>
      <c r="G21" s="125">
        <v>1</v>
      </c>
      <c r="H21" s="125"/>
      <c r="I21" s="259">
        <v>1</v>
      </c>
      <c r="J21" s="535"/>
      <c r="K21" s="499"/>
      <c r="L21" s="499"/>
      <c r="M21" s="535">
        <v>1930</v>
      </c>
      <c r="N21" s="48" t="s">
        <v>121</v>
      </c>
      <c r="O21" s="495"/>
      <c r="P21" s="495"/>
      <c r="Q21" s="233">
        <v>925</v>
      </c>
      <c r="R21" s="273" t="s">
        <v>100</v>
      </c>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row>
    <row r="22" spans="1:49" s="26" customFormat="1" ht="15.75" customHeight="1">
      <c r="A22" s="273">
        <v>2013</v>
      </c>
      <c r="B22" s="273" t="s">
        <v>127</v>
      </c>
      <c r="C22" s="604"/>
      <c r="D22" s="604"/>
      <c r="E22" s="604"/>
      <c r="F22" s="535">
        <v>1</v>
      </c>
      <c r="G22" s="535"/>
      <c r="H22" s="535">
        <v>1</v>
      </c>
      <c r="I22" s="85">
        <v>1</v>
      </c>
      <c r="J22" s="125"/>
      <c r="K22" s="499"/>
      <c r="L22" s="499"/>
      <c r="M22" s="535">
        <v>1939</v>
      </c>
      <c r="N22" s="48" t="s">
        <v>121</v>
      </c>
      <c r="O22" s="489"/>
      <c r="P22" s="491"/>
      <c r="Q22" s="233">
        <v>0</v>
      </c>
      <c r="R22" s="273"/>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row>
    <row r="23" spans="1:18" ht="15.75" customHeight="1">
      <c r="A23" s="273">
        <v>2013</v>
      </c>
      <c r="B23" s="273" t="s">
        <v>127</v>
      </c>
      <c r="C23" s="604"/>
      <c r="D23" s="604"/>
      <c r="E23" s="604"/>
      <c r="F23" s="125">
        <v>1</v>
      </c>
      <c r="G23" s="259"/>
      <c r="H23" s="535">
        <v>1</v>
      </c>
      <c r="I23" s="85">
        <v>1</v>
      </c>
      <c r="J23" s="85"/>
      <c r="K23" s="488"/>
      <c r="L23" s="488"/>
      <c r="M23" s="69">
        <v>1939</v>
      </c>
      <c r="N23" s="48" t="s">
        <v>233</v>
      </c>
      <c r="O23" s="489"/>
      <c r="P23" s="491"/>
      <c r="Q23" s="233">
        <v>0</v>
      </c>
      <c r="R23" s="273"/>
    </row>
    <row r="24" spans="1:18" ht="15.75" customHeight="1">
      <c r="A24" s="273">
        <v>2013</v>
      </c>
      <c r="B24" s="273" t="s">
        <v>127</v>
      </c>
      <c r="C24" s="604"/>
      <c r="D24" s="604"/>
      <c r="E24" s="604"/>
      <c r="F24" s="125">
        <v>1</v>
      </c>
      <c r="G24" s="259"/>
      <c r="H24" s="535">
        <v>1</v>
      </c>
      <c r="I24" s="85">
        <v>1</v>
      </c>
      <c r="J24" s="132"/>
      <c r="K24" s="494"/>
      <c r="L24" s="494"/>
      <c r="M24" s="69">
        <v>1936</v>
      </c>
      <c r="N24" s="48" t="s">
        <v>232</v>
      </c>
      <c r="O24" s="489"/>
      <c r="P24" s="495"/>
      <c r="Q24" s="233">
        <v>0</v>
      </c>
      <c r="R24" s="273"/>
    </row>
    <row r="25" spans="1:49" s="26" customFormat="1" ht="15.75" customHeight="1">
      <c r="A25" s="273">
        <v>2013</v>
      </c>
      <c r="B25" s="273" t="s">
        <v>127</v>
      </c>
      <c r="C25" s="604"/>
      <c r="D25" s="604"/>
      <c r="E25" s="604"/>
      <c r="F25" s="535">
        <v>1</v>
      </c>
      <c r="G25" s="85"/>
      <c r="H25" s="125">
        <v>1</v>
      </c>
      <c r="I25" s="259">
        <v>1</v>
      </c>
      <c r="J25" s="132"/>
      <c r="K25" s="494"/>
      <c r="L25" s="494"/>
      <c r="M25" s="69">
        <v>1936</v>
      </c>
      <c r="N25" s="48" t="s">
        <v>233</v>
      </c>
      <c r="O25" s="489"/>
      <c r="P25" s="495"/>
      <c r="Q25" s="233">
        <v>0</v>
      </c>
      <c r="R25" s="273"/>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row>
    <row r="26" spans="1:49" s="26" customFormat="1" ht="15.75" customHeight="1">
      <c r="A26" s="273">
        <v>2013</v>
      </c>
      <c r="B26" s="273" t="s">
        <v>127</v>
      </c>
      <c r="C26" s="604"/>
      <c r="D26" s="604"/>
      <c r="E26" s="604"/>
      <c r="F26" s="535">
        <v>1</v>
      </c>
      <c r="G26" s="85">
        <v>1</v>
      </c>
      <c r="H26" s="125"/>
      <c r="I26" s="259">
        <v>1</v>
      </c>
      <c r="J26" s="132"/>
      <c r="K26" s="494"/>
      <c r="L26" s="494"/>
      <c r="M26" s="69">
        <v>1931</v>
      </c>
      <c r="N26" s="48" t="s">
        <v>233</v>
      </c>
      <c r="O26" s="489"/>
      <c r="P26" s="495"/>
      <c r="Q26" s="233">
        <v>8800</v>
      </c>
      <c r="R26" s="317"/>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row>
    <row r="27" spans="1:49" s="26" customFormat="1" ht="15.75" customHeight="1">
      <c r="A27" s="273">
        <v>2013</v>
      </c>
      <c r="B27" s="273" t="s">
        <v>127</v>
      </c>
      <c r="C27" s="604"/>
      <c r="D27" s="604"/>
      <c r="E27" s="604"/>
      <c r="F27" s="535">
        <v>1</v>
      </c>
      <c r="G27" s="535">
        <v>1</v>
      </c>
      <c r="H27" s="535"/>
      <c r="I27" s="85">
        <v>1</v>
      </c>
      <c r="J27" s="125"/>
      <c r="K27" s="499"/>
      <c r="L27" s="499"/>
      <c r="M27" s="125">
        <v>1935</v>
      </c>
      <c r="N27" s="48" t="s">
        <v>232</v>
      </c>
      <c r="O27" s="489"/>
      <c r="P27" s="491"/>
      <c r="Q27" s="233">
        <v>0</v>
      </c>
      <c r="R27" s="347"/>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row>
    <row r="28" spans="1:49" s="26" customFormat="1" ht="15.75" customHeight="1">
      <c r="A28" s="273">
        <v>2013</v>
      </c>
      <c r="B28" s="273" t="s">
        <v>127</v>
      </c>
      <c r="C28" s="604"/>
      <c r="D28" s="604"/>
      <c r="E28" s="604"/>
      <c r="F28" s="125">
        <v>1</v>
      </c>
      <c r="G28" s="125"/>
      <c r="H28" s="125">
        <v>1</v>
      </c>
      <c r="I28" s="259">
        <v>1</v>
      </c>
      <c r="J28" s="535"/>
      <c r="K28" s="499"/>
      <c r="L28" s="499"/>
      <c r="M28" s="125">
        <v>1935</v>
      </c>
      <c r="N28" s="48" t="s">
        <v>96</v>
      </c>
      <c r="O28" s="489"/>
      <c r="P28" s="491"/>
      <c r="Q28" s="233">
        <v>0</v>
      </c>
      <c r="R28" s="347"/>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row>
    <row r="29" spans="1:49" s="26" customFormat="1" ht="15.75" customHeight="1">
      <c r="A29" s="273">
        <v>2013</v>
      </c>
      <c r="B29" s="273" t="s">
        <v>127</v>
      </c>
      <c r="C29" s="604"/>
      <c r="D29" s="604"/>
      <c r="E29" s="604"/>
      <c r="F29" s="535">
        <v>1</v>
      </c>
      <c r="G29" s="535"/>
      <c r="H29" s="535">
        <v>1</v>
      </c>
      <c r="I29" s="85">
        <v>1</v>
      </c>
      <c r="J29" s="125"/>
      <c r="K29" s="499"/>
      <c r="L29" s="499"/>
      <c r="M29" s="125">
        <v>1935</v>
      </c>
      <c r="N29" s="48" t="s">
        <v>232</v>
      </c>
      <c r="O29" s="489"/>
      <c r="P29" s="491"/>
      <c r="Q29" s="233">
        <v>0</v>
      </c>
      <c r="R29" s="347"/>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row>
    <row r="30" spans="1:49" s="26" customFormat="1" ht="15.75" customHeight="1">
      <c r="A30" s="273">
        <v>2013</v>
      </c>
      <c r="B30" s="273" t="s">
        <v>127</v>
      </c>
      <c r="C30" s="604"/>
      <c r="D30" s="604"/>
      <c r="E30" s="604"/>
      <c r="F30" s="125">
        <v>1</v>
      </c>
      <c r="G30" s="259"/>
      <c r="H30" s="535">
        <v>1</v>
      </c>
      <c r="I30" s="85">
        <v>1</v>
      </c>
      <c r="J30" s="132"/>
      <c r="K30" s="494"/>
      <c r="L30" s="494"/>
      <c r="M30" s="136">
        <v>1925</v>
      </c>
      <c r="N30" s="48" t="s">
        <v>233</v>
      </c>
      <c r="O30" s="489"/>
      <c r="P30" s="495"/>
      <c r="Q30" s="233">
        <v>480</v>
      </c>
      <c r="R30" s="317"/>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row>
    <row r="31" spans="1:18" ht="15.75" customHeight="1">
      <c r="A31" s="273">
        <v>2013</v>
      </c>
      <c r="B31" s="273" t="s">
        <v>127</v>
      </c>
      <c r="C31" s="604"/>
      <c r="D31" s="604"/>
      <c r="E31" s="604"/>
      <c r="F31" s="535">
        <v>1</v>
      </c>
      <c r="G31" s="535">
        <v>1</v>
      </c>
      <c r="H31" s="535"/>
      <c r="I31" s="85">
        <v>1</v>
      </c>
      <c r="J31" s="125"/>
      <c r="K31" s="499"/>
      <c r="L31" s="499"/>
      <c r="M31" s="535">
        <v>1940</v>
      </c>
      <c r="N31" s="48" t="s">
        <v>121</v>
      </c>
      <c r="O31" s="491"/>
      <c r="P31" s="491"/>
      <c r="Q31" s="233">
        <v>237.5</v>
      </c>
      <c r="R31" s="273" t="s">
        <v>100</v>
      </c>
    </row>
    <row r="32" spans="1:18" ht="15.75" customHeight="1">
      <c r="A32" s="273">
        <v>2013</v>
      </c>
      <c r="B32" s="273" t="s">
        <v>127</v>
      </c>
      <c r="C32" s="604"/>
      <c r="D32" s="604"/>
      <c r="E32" s="604"/>
      <c r="F32" s="125">
        <v>1</v>
      </c>
      <c r="G32" s="125"/>
      <c r="H32" s="125">
        <v>1</v>
      </c>
      <c r="I32" s="259">
        <v>1</v>
      </c>
      <c r="J32" s="536"/>
      <c r="K32" s="500"/>
      <c r="L32" s="500"/>
      <c r="M32" s="535">
        <v>1918</v>
      </c>
      <c r="N32" s="48" t="s">
        <v>121</v>
      </c>
      <c r="O32" s="502"/>
      <c r="P32" s="495"/>
      <c r="Q32" s="233">
        <v>0</v>
      </c>
      <c r="R32" s="273"/>
    </row>
    <row r="33" spans="1:18" ht="15.75" customHeight="1">
      <c r="A33" s="273">
        <v>2013</v>
      </c>
      <c r="B33" s="273" t="s">
        <v>127</v>
      </c>
      <c r="C33" s="604"/>
      <c r="D33" s="604"/>
      <c r="E33" s="604"/>
      <c r="F33" s="535">
        <v>1</v>
      </c>
      <c r="G33" s="535">
        <v>1</v>
      </c>
      <c r="H33" s="535"/>
      <c r="I33" s="85">
        <v>1</v>
      </c>
      <c r="J33" s="125"/>
      <c r="K33" s="499"/>
      <c r="L33" s="499"/>
      <c r="M33" s="535">
        <v>1935</v>
      </c>
      <c r="N33" s="48" t="s">
        <v>233</v>
      </c>
      <c r="O33" s="489"/>
      <c r="P33" s="491"/>
      <c r="Q33" s="233">
        <v>0</v>
      </c>
      <c r="R33" s="273"/>
    </row>
    <row r="34" spans="1:18" ht="15.75" customHeight="1">
      <c r="A34" s="273">
        <v>2013</v>
      </c>
      <c r="B34" s="273" t="s">
        <v>127</v>
      </c>
      <c r="C34" s="604"/>
      <c r="D34" s="604"/>
      <c r="E34" s="604"/>
      <c r="F34" s="125">
        <v>1</v>
      </c>
      <c r="G34" s="259"/>
      <c r="H34" s="535">
        <v>1</v>
      </c>
      <c r="I34" s="85">
        <v>1</v>
      </c>
      <c r="J34" s="132"/>
      <c r="K34" s="259" t="s">
        <v>214</v>
      </c>
      <c r="L34" s="494"/>
      <c r="M34" s="85">
        <v>1967</v>
      </c>
      <c r="N34" s="48" t="s">
        <v>121</v>
      </c>
      <c r="O34" s="495"/>
      <c r="P34" s="495"/>
      <c r="Q34" s="233">
        <v>1018</v>
      </c>
      <c r="R34" s="317" t="s">
        <v>105</v>
      </c>
    </row>
    <row r="35" spans="1:18" ht="15.75" customHeight="1">
      <c r="A35" s="273">
        <v>2013</v>
      </c>
      <c r="B35" s="273" t="s">
        <v>127</v>
      </c>
      <c r="C35" s="604"/>
      <c r="D35" s="604"/>
      <c r="E35" s="604"/>
      <c r="F35" s="535">
        <v>1</v>
      </c>
      <c r="G35" s="85"/>
      <c r="H35" s="125">
        <v>1</v>
      </c>
      <c r="I35" s="259">
        <v>1</v>
      </c>
      <c r="J35" s="132"/>
      <c r="K35" s="259" t="s">
        <v>214</v>
      </c>
      <c r="L35" s="494"/>
      <c r="M35" s="85">
        <v>1967</v>
      </c>
      <c r="N35" s="48" t="s">
        <v>121</v>
      </c>
      <c r="O35" s="491"/>
      <c r="P35" s="491"/>
      <c r="Q35" s="233">
        <v>175.25</v>
      </c>
      <c r="R35" s="317" t="s">
        <v>105</v>
      </c>
    </row>
    <row r="36" spans="1:18" ht="15.75" customHeight="1">
      <c r="A36" s="273">
        <v>2013</v>
      </c>
      <c r="B36" s="273" t="s">
        <v>127</v>
      </c>
      <c r="C36" s="604"/>
      <c r="D36" s="604"/>
      <c r="E36" s="604"/>
      <c r="F36" s="535">
        <v>1</v>
      </c>
      <c r="G36" s="85"/>
      <c r="H36" s="125">
        <v>1</v>
      </c>
      <c r="I36" s="259">
        <v>1</v>
      </c>
      <c r="J36" s="132"/>
      <c r="K36" s="259" t="s">
        <v>214</v>
      </c>
      <c r="L36" s="494"/>
      <c r="M36" s="85">
        <v>1967</v>
      </c>
      <c r="N36" s="48" t="s">
        <v>121</v>
      </c>
      <c r="O36" s="495"/>
      <c r="P36" s="495"/>
      <c r="Q36" s="233">
        <v>140.6</v>
      </c>
      <c r="R36" s="317" t="s">
        <v>105</v>
      </c>
    </row>
    <row r="37" spans="1:18" ht="15.75" customHeight="1">
      <c r="A37" s="273">
        <v>2013</v>
      </c>
      <c r="B37" s="273" t="s">
        <v>127</v>
      </c>
      <c r="C37" s="604"/>
      <c r="D37" s="604"/>
      <c r="E37" s="604"/>
      <c r="F37" s="535">
        <v>1</v>
      </c>
      <c r="G37" s="85"/>
      <c r="H37" s="125">
        <v>1</v>
      </c>
      <c r="I37" s="259">
        <v>1</v>
      </c>
      <c r="J37" s="132"/>
      <c r="K37" s="259" t="s">
        <v>214</v>
      </c>
      <c r="L37" s="494"/>
      <c r="M37" s="85">
        <v>1967</v>
      </c>
      <c r="N37" s="48" t="s">
        <v>121</v>
      </c>
      <c r="O37" s="491"/>
      <c r="P37" s="491"/>
      <c r="Q37" s="233">
        <v>136.42</v>
      </c>
      <c r="R37" s="317" t="s">
        <v>105</v>
      </c>
    </row>
    <row r="38" spans="1:18" ht="15.75" customHeight="1">
      <c r="A38" s="273">
        <v>2013</v>
      </c>
      <c r="B38" s="273" t="s">
        <v>127</v>
      </c>
      <c r="C38" s="604"/>
      <c r="D38" s="604"/>
      <c r="E38" s="604"/>
      <c r="F38" s="535">
        <v>1</v>
      </c>
      <c r="G38" s="535">
        <v>1</v>
      </c>
      <c r="H38" s="535"/>
      <c r="I38" s="85">
        <v>1</v>
      </c>
      <c r="J38" s="125"/>
      <c r="K38" s="499"/>
      <c r="L38" s="499"/>
      <c r="M38" s="125">
        <v>1950</v>
      </c>
      <c r="N38" s="48" t="s">
        <v>121</v>
      </c>
      <c r="O38" s="495"/>
      <c r="P38" s="495"/>
      <c r="Q38" s="233">
        <v>902.35</v>
      </c>
      <c r="R38" s="317" t="s">
        <v>105</v>
      </c>
    </row>
    <row r="39" spans="1:18" ht="15.75" customHeight="1">
      <c r="A39" s="273">
        <v>2013</v>
      </c>
      <c r="B39" s="273" t="s">
        <v>127</v>
      </c>
      <c r="C39" s="604"/>
      <c r="D39" s="604"/>
      <c r="E39" s="604"/>
      <c r="F39" s="125">
        <v>1</v>
      </c>
      <c r="G39" s="125">
        <v>1</v>
      </c>
      <c r="H39" s="125"/>
      <c r="I39" s="259">
        <v>1</v>
      </c>
      <c r="J39" s="535"/>
      <c r="K39" s="499"/>
      <c r="L39" s="499"/>
      <c r="M39" s="125">
        <v>1950</v>
      </c>
      <c r="N39" s="48" t="s">
        <v>121</v>
      </c>
      <c r="O39" s="495"/>
      <c r="P39" s="495"/>
      <c r="Q39" s="233">
        <v>702.37</v>
      </c>
      <c r="R39" s="317" t="s">
        <v>105</v>
      </c>
    </row>
    <row r="40" spans="1:18" ht="15.75" customHeight="1">
      <c r="A40" s="273">
        <v>2013</v>
      </c>
      <c r="B40" s="273" t="s">
        <v>127</v>
      </c>
      <c r="C40" s="604"/>
      <c r="D40" s="604"/>
      <c r="E40" s="604"/>
      <c r="F40" s="535">
        <v>1</v>
      </c>
      <c r="G40" s="535">
        <v>1</v>
      </c>
      <c r="H40" s="535"/>
      <c r="I40" s="85">
        <v>1</v>
      </c>
      <c r="J40" s="125"/>
      <c r="K40" s="499"/>
      <c r="L40" s="499"/>
      <c r="M40" s="125">
        <v>1950</v>
      </c>
      <c r="N40" s="48" t="s">
        <v>121</v>
      </c>
      <c r="O40" s="495"/>
      <c r="P40" s="495"/>
      <c r="Q40" s="233">
        <v>100.08</v>
      </c>
      <c r="R40" s="317" t="s">
        <v>105</v>
      </c>
    </row>
    <row r="41" spans="1:18" ht="15.75" customHeight="1">
      <c r="A41" s="273">
        <v>2013</v>
      </c>
      <c r="B41" s="273" t="s">
        <v>127</v>
      </c>
      <c r="C41" s="604"/>
      <c r="D41" s="604"/>
      <c r="E41" s="604"/>
      <c r="F41" s="125">
        <v>1</v>
      </c>
      <c r="G41" s="125">
        <v>1</v>
      </c>
      <c r="H41" s="125"/>
      <c r="I41" s="259">
        <v>1</v>
      </c>
      <c r="J41" s="536"/>
      <c r="K41" s="500"/>
      <c r="L41" s="500"/>
      <c r="M41" s="125">
        <v>1928</v>
      </c>
      <c r="N41" s="48" t="s">
        <v>232</v>
      </c>
      <c r="O41" s="489"/>
      <c r="P41" s="495"/>
      <c r="Q41" s="233">
        <v>0</v>
      </c>
      <c r="R41" s="273"/>
    </row>
    <row r="42" spans="1:18" ht="15.75" customHeight="1">
      <c r="A42" s="273">
        <v>2013</v>
      </c>
      <c r="B42" s="273" t="s">
        <v>127</v>
      </c>
      <c r="C42" s="604"/>
      <c r="D42" s="604"/>
      <c r="E42" s="604"/>
      <c r="F42" s="535">
        <v>1</v>
      </c>
      <c r="G42" s="48">
        <v>1</v>
      </c>
      <c r="H42" s="48"/>
      <c r="I42" s="85">
        <v>1</v>
      </c>
      <c r="J42" s="48"/>
      <c r="K42" s="504"/>
      <c r="L42" s="504"/>
      <c r="M42" s="296">
        <v>1928</v>
      </c>
      <c r="N42" s="48" t="s">
        <v>233</v>
      </c>
      <c r="O42" s="505"/>
      <c r="P42" s="506"/>
      <c r="Q42" s="233">
        <v>480</v>
      </c>
      <c r="R42" s="317"/>
    </row>
    <row r="43" spans="1:18" ht="15.75" customHeight="1">
      <c r="A43" s="416">
        <v>2013</v>
      </c>
      <c r="B43" s="416" t="s">
        <v>127</v>
      </c>
      <c r="C43" s="604"/>
      <c r="D43" s="604"/>
      <c r="E43" s="604"/>
      <c r="F43" s="125">
        <v>1</v>
      </c>
      <c r="G43" s="125">
        <v>1</v>
      </c>
      <c r="H43" s="125"/>
      <c r="I43" s="125">
        <v>1</v>
      </c>
      <c r="J43" s="536"/>
      <c r="K43" s="507"/>
      <c r="L43" s="507"/>
      <c r="M43" s="535">
        <v>1947</v>
      </c>
      <c r="N43" s="48" t="s">
        <v>121</v>
      </c>
      <c r="O43" s="508"/>
      <c r="P43" s="508"/>
      <c r="Q43" s="233">
        <v>150</v>
      </c>
      <c r="R43" s="416" t="s">
        <v>100</v>
      </c>
    </row>
    <row r="44" spans="1:18" ht="15.75" customHeight="1">
      <c r="A44" s="273">
        <v>2013</v>
      </c>
      <c r="B44" s="273" t="s">
        <v>127</v>
      </c>
      <c r="C44" s="604"/>
      <c r="D44" s="604"/>
      <c r="E44" s="604"/>
      <c r="F44" s="535">
        <v>1</v>
      </c>
      <c r="G44" s="535">
        <v>1</v>
      </c>
      <c r="H44" s="535"/>
      <c r="I44" s="535">
        <v>1</v>
      </c>
      <c r="J44" s="536"/>
      <c r="K44" s="507"/>
      <c r="L44" s="507"/>
      <c r="M44" s="535">
        <v>1947</v>
      </c>
      <c r="N44" s="48" t="s">
        <v>121</v>
      </c>
      <c r="O44" s="509"/>
      <c r="P44" s="509"/>
      <c r="Q44" s="233">
        <v>76.12</v>
      </c>
      <c r="R44" s="416" t="s">
        <v>100</v>
      </c>
    </row>
    <row r="45" spans="1:18" ht="15.75" customHeight="1">
      <c r="A45" s="273">
        <v>2013</v>
      </c>
      <c r="B45" s="273" t="s">
        <v>127</v>
      </c>
      <c r="C45" s="604"/>
      <c r="D45" s="604"/>
      <c r="E45" s="604"/>
      <c r="F45" s="535">
        <v>1</v>
      </c>
      <c r="G45" s="535">
        <v>1</v>
      </c>
      <c r="H45" s="535"/>
      <c r="I45" s="85">
        <v>1</v>
      </c>
      <c r="J45" s="125"/>
      <c r="K45" s="499"/>
      <c r="L45" s="499"/>
      <c r="M45" s="535">
        <v>1947</v>
      </c>
      <c r="N45" s="48" t="s">
        <v>121</v>
      </c>
      <c r="O45" s="491"/>
      <c r="P45" s="491"/>
      <c r="Q45" s="233">
        <v>175</v>
      </c>
      <c r="R45" s="75" t="s">
        <v>100</v>
      </c>
    </row>
    <row r="46" spans="1:18" ht="15.75" customHeight="1">
      <c r="A46" s="273">
        <v>2013</v>
      </c>
      <c r="B46" s="273" t="s">
        <v>127</v>
      </c>
      <c r="C46" s="604"/>
      <c r="D46" s="604"/>
      <c r="E46" s="604"/>
      <c r="F46" s="125">
        <v>1</v>
      </c>
      <c r="G46" s="125">
        <v>1</v>
      </c>
      <c r="H46" s="125"/>
      <c r="I46" s="259">
        <v>1</v>
      </c>
      <c r="J46" s="536"/>
      <c r="K46" s="507"/>
      <c r="L46" s="507"/>
      <c r="M46" s="535">
        <v>1947</v>
      </c>
      <c r="N46" s="48" t="s">
        <v>232</v>
      </c>
      <c r="O46" s="489"/>
      <c r="P46" s="495"/>
      <c r="Q46" s="233">
        <v>0</v>
      </c>
      <c r="R46" s="75"/>
    </row>
    <row r="47" spans="1:18" ht="15.75" customHeight="1">
      <c r="A47" s="273">
        <v>2013</v>
      </c>
      <c r="B47" s="273" t="s">
        <v>127</v>
      </c>
      <c r="C47" s="604"/>
      <c r="D47" s="604"/>
      <c r="E47" s="604"/>
      <c r="F47" s="535">
        <v>1</v>
      </c>
      <c r="G47" s="535">
        <v>1</v>
      </c>
      <c r="H47" s="535"/>
      <c r="I47" s="85">
        <v>1</v>
      </c>
      <c r="J47" s="536"/>
      <c r="K47" s="507"/>
      <c r="L47" s="507"/>
      <c r="M47" s="535">
        <v>1947</v>
      </c>
      <c r="N47" s="48" t="s">
        <v>233</v>
      </c>
      <c r="O47" s="489"/>
      <c r="P47" s="495"/>
      <c r="Q47" s="233">
        <v>550</v>
      </c>
      <c r="R47" s="75"/>
    </row>
    <row r="48" spans="1:18" ht="15.75" customHeight="1">
      <c r="A48" s="273">
        <v>2013</v>
      </c>
      <c r="B48" s="273" t="s">
        <v>127</v>
      </c>
      <c r="C48" s="604"/>
      <c r="D48" s="604"/>
      <c r="E48" s="604"/>
      <c r="F48" s="535">
        <v>1</v>
      </c>
      <c r="G48" s="535">
        <v>1</v>
      </c>
      <c r="H48" s="535"/>
      <c r="I48" s="85">
        <v>1</v>
      </c>
      <c r="J48" s="536"/>
      <c r="K48" s="500"/>
      <c r="L48" s="500"/>
      <c r="M48" s="535">
        <v>1930</v>
      </c>
      <c r="N48" s="48" t="s">
        <v>121</v>
      </c>
      <c r="O48" s="491"/>
      <c r="P48" s="491"/>
      <c r="Q48" s="233">
        <v>0</v>
      </c>
      <c r="R48" s="75" t="s">
        <v>98</v>
      </c>
    </row>
    <row r="49" spans="1:18" ht="15.75" customHeight="1">
      <c r="A49" s="273">
        <v>2013</v>
      </c>
      <c r="B49" s="273" t="s">
        <v>127</v>
      </c>
      <c r="C49" s="604"/>
      <c r="D49" s="604"/>
      <c r="E49" s="604"/>
      <c r="F49" s="535">
        <v>1</v>
      </c>
      <c r="G49" s="535">
        <v>1</v>
      </c>
      <c r="H49" s="535"/>
      <c r="I49" s="85">
        <v>1</v>
      </c>
      <c r="J49" s="536"/>
      <c r="K49" s="500"/>
      <c r="L49" s="500"/>
      <c r="M49" s="535">
        <v>1930</v>
      </c>
      <c r="N49" s="48" t="s">
        <v>121</v>
      </c>
      <c r="O49" s="491"/>
      <c r="P49" s="491"/>
      <c r="Q49" s="233">
        <v>0</v>
      </c>
      <c r="R49" s="75" t="s">
        <v>98</v>
      </c>
    </row>
    <row r="50" spans="1:18" ht="15.75" customHeight="1">
      <c r="A50" s="273">
        <v>2013</v>
      </c>
      <c r="B50" s="273" t="s">
        <v>127</v>
      </c>
      <c r="C50" s="604"/>
      <c r="D50" s="604"/>
      <c r="E50" s="604"/>
      <c r="F50" s="535">
        <v>1</v>
      </c>
      <c r="G50" s="535"/>
      <c r="H50" s="535">
        <v>1</v>
      </c>
      <c r="I50" s="85">
        <v>1</v>
      </c>
      <c r="J50" s="536"/>
      <c r="K50" s="500"/>
      <c r="L50" s="500"/>
      <c r="M50" s="535">
        <v>1917</v>
      </c>
      <c r="N50" s="48" t="s">
        <v>121</v>
      </c>
      <c r="O50" s="495"/>
      <c r="P50" s="495"/>
      <c r="Q50" s="233">
        <v>300.24</v>
      </c>
      <c r="R50" s="48" t="s">
        <v>105</v>
      </c>
    </row>
    <row r="51" spans="1:18" ht="15.75" customHeight="1">
      <c r="A51" s="273">
        <v>2013</v>
      </c>
      <c r="B51" s="273" t="s">
        <v>127</v>
      </c>
      <c r="C51" s="604"/>
      <c r="D51" s="604"/>
      <c r="E51" s="604"/>
      <c r="F51" s="535">
        <v>1</v>
      </c>
      <c r="G51" s="535"/>
      <c r="H51" s="535">
        <v>1</v>
      </c>
      <c r="I51" s="85">
        <v>1</v>
      </c>
      <c r="J51" s="536"/>
      <c r="K51" s="500"/>
      <c r="L51" s="500"/>
      <c r="M51" s="535">
        <v>1927</v>
      </c>
      <c r="N51" s="48" t="s">
        <v>233</v>
      </c>
      <c r="O51" s="489"/>
      <c r="P51" s="495"/>
      <c r="Q51" s="233">
        <v>0</v>
      </c>
      <c r="R51" s="75"/>
    </row>
    <row r="52" spans="1:18" ht="15.75" customHeight="1">
      <c r="A52" s="416">
        <v>2013</v>
      </c>
      <c r="B52" s="416" t="s">
        <v>127</v>
      </c>
      <c r="C52" s="604"/>
      <c r="D52" s="604"/>
      <c r="E52" s="604"/>
      <c r="F52" s="535">
        <v>1</v>
      </c>
      <c r="G52" s="535"/>
      <c r="H52" s="535">
        <v>1</v>
      </c>
      <c r="I52" s="85">
        <v>1</v>
      </c>
      <c r="J52" s="536"/>
      <c r="K52" s="500"/>
      <c r="L52" s="500"/>
      <c r="M52" s="535">
        <v>1927</v>
      </c>
      <c r="N52" s="48" t="s">
        <v>233</v>
      </c>
      <c r="O52" s="489"/>
      <c r="P52" s="495"/>
      <c r="Q52" s="233">
        <v>0</v>
      </c>
      <c r="R52" s="75"/>
    </row>
    <row r="53" spans="1:18" ht="15.75" customHeight="1">
      <c r="A53" s="273">
        <v>2013</v>
      </c>
      <c r="B53" s="273" t="s">
        <v>127</v>
      </c>
      <c r="C53" s="604"/>
      <c r="D53" s="604"/>
      <c r="E53" s="604"/>
      <c r="F53" s="535">
        <v>1</v>
      </c>
      <c r="G53" s="535"/>
      <c r="H53" s="535">
        <v>1</v>
      </c>
      <c r="I53" s="85">
        <v>1</v>
      </c>
      <c r="J53" s="536"/>
      <c r="K53" s="500"/>
      <c r="L53" s="500"/>
      <c r="M53" s="535">
        <v>1932</v>
      </c>
      <c r="N53" s="48" t="s">
        <v>233</v>
      </c>
      <c r="O53" s="489"/>
      <c r="P53" s="491"/>
      <c r="Q53" s="233">
        <v>0</v>
      </c>
      <c r="R53" s="75"/>
    </row>
    <row r="54" spans="1:18" ht="15.75" customHeight="1">
      <c r="A54" s="273">
        <v>2013</v>
      </c>
      <c r="B54" s="273" t="s">
        <v>127</v>
      </c>
      <c r="C54" s="604"/>
      <c r="D54" s="604"/>
      <c r="E54" s="604"/>
      <c r="F54" s="535">
        <v>1</v>
      </c>
      <c r="G54" s="535"/>
      <c r="H54" s="535">
        <v>1</v>
      </c>
      <c r="I54" s="85">
        <v>1</v>
      </c>
      <c r="J54" s="536"/>
      <c r="K54" s="500"/>
      <c r="L54" s="500"/>
      <c r="M54" s="535">
        <v>1935</v>
      </c>
      <c r="N54" s="48" t="s">
        <v>121</v>
      </c>
      <c r="O54" s="489"/>
      <c r="P54" s="495"/>
      <c r="Q54" s="233">
        <v>0</v>
      </c>
      <c r="R54" s="75"/>
    </row>
    <row r="55" spans="1:18" ht="15.75" customHeight="1">
      <c r="A55" s="273">
        <v>2013</v>
      </c>
      <c r="B55" s="273" t="s">
        <v>127</v>
      </c>
      <c r="C55" s="604"/>
      <c r="D55" s="604"/>
      <c r="E55" s="604"/>
      <c r="F55" s="535">
        <v>1</v>
      </c>
      <c r="G55" s="535"/>
      <c r="H55" s="535">
        <v>1</v>
      </c>
      <c r="I55" s="85">
        <v>1</v>
      </c>
      <c r="J55" s="125"/>
      <c r="K55" s="499"/>
      <c r="L55" s="499"/>
      <c r="M55" s="535">
        <v>1937</v>
      </c>
      <c r="N55" s="48" t="s">
        <v>233</v>
      </c>
      <c r="O55" s="489"/>
      <c r="P55" s="491"/>
      <c r="Q55" s="233">
        <v>0</v>
      </c>
      <c r="R55" s="75"/>
    </row>
    <row r="56" spans="1:18" ht="15.75" customHeight="1">
      <c r="A56" s="273">
        <v>2013</v>
      </c>
      <c r="B56" s="273" t="s">
        <v>127</v>
      </c>
      <c r="C56" s="604"/>
      <c r="D56" s="604"/>
      <c r="E56" s="604"/>
      <c r="F56" s="125">
        <v>1</v>
      </c>
      <c r="G56" s="125"/>
      <c r="H56" s="125">
        <v>1</v>
      </c>
      <c r="I56" s="259">
        <v>1</v>
      </c>
      <c r="J56" s="536"/>
      <c r="K56" s="500"/>
      <c r="L56" s="500"/>
      <c r="M56" s="535">
        <v>1928</v>
      </c>
      <c r="N56" s="48" t="s">
        <v>121</v>
      </c>
      <c r="O56" s="489"/>
      <c r="P56" s="491"/>
      <c r="Q56" s="233">
        <v>0</v>
      </c>
      <c r="R56" s="75"/>
    </row>
    <row r="57" spans="1:18" ht="15.75" customHeight="1">
      <c r="A57" s="273">
        <v>2013</v>
      </c>
      <c r="B57" s="273" t="s">
        <v>127</v>
      </c>
      <c r="C57" s="604"/>
      <c r="D57" s="604"/>
      <c r="E57" s="604"/>
      <c r="F57" s="535">
        <v>1</v>
      </c>
      <c r="G57" s="535"/>
      <c r="H57" s="535">
        <v>1</v>
      </c>
      <c r="I57" s="85">
        <v>1</v>
      </c>
      <c r="J57" s="536"/>
      <c r="K57" s="500"/>
      <c r="L57" s="500"/>
      <c r="M57" s="535">
        <v>1921</v>
      </c>
      <c r="N57" s="48" t="s">
        <v>233</v>
      </c>
      <c r="O57" s="495"/>
      <c r="P57" s="495"/>
      <c r="Q57" s="233">
        <v>925</v>
      </c>
      <c r="R57" s="75" t="s">
        <v>98</v>
      </c>
    </row>
    <row r="58" spans="1:18" ht="15.75" customHeight="1">
      <c r="A58" s="273">
        <v>2013</v>
      </c>
      <c r="B58" s="273" t="s">
        <v>127</v>
      </c>
      <c r="C58" s="604"/>
      <c r="D58" s="604"/>
      <c r="E58" s="604"/>
      <c r="F58" s="535">
        <v>1</v>
      </c>
      <c r="G58" s="535"/>
      <c r="H58" s="535">
        <v>1</v>
      </c>
      <c r="I58" s="85">
        <v>1</v>
      </c>
      <c r="J58" s="536"/>
      <c r="K58" s="500"/>
      <c r="L58" s="500"/>
      <c r="M58" s="535">
        <v>1921</v>
      </c>
      <c r="N58" s="48" t="s">
        <v>233</v>
      </c>
      <c r="O58" s="491"/>
      <c r="P58" s="491"/>
      <c r="Q58" s="233">
        <v>925</v>
      </c>
      <c r="R58" s="75" t="s">
        <v>98</v>
      </c>
    </row>
    <row r="59" spans="1:18" ht="15.75" customHeight="1">
      <c r="A59" s="493">
        <v>2013</v>
      </c>
      <c r="B59" s="273" t="s">
        <v>127</v>
      </c>
      <c r="C59" s="604"/>
      <c r="D59" s="604"/>
      <c r="E59" s="604"/>
      <c r="F59" s="535">
        <v>1</v>
      </c>
      <c r="G59" s="535"/>
      <c r="H59" s="535">
        <v>1</v>
      </c>
      <c r="I59" s="85">
        <v>1</v>
      </c>
      <c r="J59" s="536"/>
      <c r="K59" s="500"/>
      <c r="L59" s="500"/>
      <c r="M59" s="535">
        <v>1931</v>
      </c>
      <c r="N59" s="48" t="s">
        <v>121</v>
      </c>
      <c r="O59" s="489"/>
      <c r="P59" s="495"/>
      <c r="Q59" s="233">
        <v>0</v>
      </c>
      <c r="R59" s="75"/>
    </row>
    <row r="60" spans="1:18" ht="15.75" customHeight="1">
      <c r="A60" s="273">
        <v>2013</v>
      </c>
      <c r="B60" s="273" t="s">
        <v>127</v>
      </c>
      <c r="C60" s="604"/>
      <c r="D60" s="604"/>
      <c r="E60" s="604"/>
      <c r="F60" s="535">
        <v>1</v>
      </c>
      <c r="G60" s="535"/>
      <c r="H60" s="535">
        <v>1</v>
      </c>
      <c r="I60" s="85">
        <v>1</v>
      </c>
      <c r="J60" s="536"/>
      <c r="K60" s="500"/>
      <c r="L60" s="500"/>
      <c r="M60" s="535">
        <v>1929</v>
      </c>
      <c r="N60" s="48" t="s">
        <v>121</v>
      </c>
      <c r="O60" s="489"/>
      <c r="P60" s="495"/>
      <c r="Q60" s="233">
        <v>0</v>
      </c>
      <c r="R60" s="75"/>
    </row>
    <row r="61" spans="1:18" ht="15.75" customHeight="1">
      <c r="A61" s="416">
        <v>2013</v>
      </c>
      <c r="B61" s="416" t="s">
        <v>127</v>
      </c>
      <c r="C61" s="604"/>
      <c r="D61" s="604"/>
      <c r="E61" s="604"/>
      <c r="F61" s="535">
        <v>1</v>
      </c>
      <c r="G61" s="535"/>
      <c r="H61" s="535">
        <v>1</v>
      </c>
      <c r="I61" s="85">
        <v>1</v>
      </c>
      <c r="J61" s="536"/>
      <c r="K61" s="500"/>
      <c r="L61" s="500"/>
      <c r="M61" s="535">
        <v>1929</v>
      </c>
      <c r="N61" s="48" t="s">
        <v>232</v>
      </c>
      <c r="O61" s="489"/>
      <c r="P61" s="495"/>
      <c r="Q61" s="233">
        <v>0</v>
      </c>
      <c r="R61" s="75"/>
    </row>
    <row r="62" spans="1:18" ht="15.75" customHeight="1">
      <c r="A62" s="273">
        <v>2013</v>
      </c>
      <c r="B62" s="273" t="s">
        <v>127</v>
      </c>
      <c r="C62" s="604"/>
      <c r="D62" s="604"/>
      <c r="E62" s="604"/>
      <c r="F62" s="535">
        <v>1</v>
      </c>
      <c r="G62" s="85">
        <v>1</v>
      </c>
      <c r="H62" s="85"/>
      <c r="I62" s="85">
        <v>1</v>
      </c>
      <c r="J62" s="132"/>
      <c r="K62" s="494"/>
      <c r="L62" s="494"/>
      <c r="M62" s="69">
        <v>1925</v>
      </c>
      <c r="N62" s="48" t="s">
        <v>233</v>
      </c>
      <c r="O62" s="489"/>
      <c r="P62" s="495"/>
      <c r="Q62" s="233">
        <v>480</v>
      </c>
      <c r="R62" s="48"/>
    </row>
    <row r="63" spans="1:18" ht="15.75" customHeight="1">
      <c r="A63" s="414">
        <v>2013</v>
      </c>
      <c r="B63" s="414" t="s">
        <v>127</v>
      </c>
      <c r="C63" s="604"/>
      <c r="D63" s="604"/>
      <c r="E63" s="604"/>
      <c r="F63" s="535">
        <v>1</v>
      </c>
      <c r="G63" s="535">
        <v>1</v>
      </c>
      <c r="H63" s="535"/>
      <c r="I63" s="85">
        <v>1</v>
      </c>
      <c r="J63" s="125"/>
      <c r="K63" s="499"/>
      <c r="L63" s="499"/>
      <c r="M63" s="125">
        <v>1933</v>
      </c>
      <c r="N63" s="48" t="s">
        <v>121</v>
      </c>
      <c r="O63" s="491"/>
      <c r="P63" s="491"/>
      <c r="Q63" s="233">
        <v>592.01</v>
      </c>
      <c r="R63" s="75" t="s">
        <v>100</v>
      </c>
    </row>
    <row r="64" spans="1:18" ht="15.75" customHeight="1">
      <c r="A64" s="414">
        <v>2013</v>
      </c>
      <c r="B64" s="414" t="s">
        <v>127</v>
      </c>
      <c r="C64" s="604"/>
      <c r="D64" s="604"/>
      <c r="E64" s="604"/>
      <c r="F64" s="125">
        <v>1</v>
      </c>
      <c r="G64" s="125"/>
      <c r="H64" s="125">
        <v>1</v>
      </c>
      <c r="I64" s="125">
        <v>1</v>
      </c>
      <c r="J64" s="125"/>
      <c r="K64" s="499"/>
      <c r="L64" s="499"/>
      <c r="M64" s="125">
        <v>1931</v>
      </c>
      <c r="N64" s="48" t="s">
        <v>233</v>
      </c>
      <c r="O64" s="489"/>
      <c r="P64" s="508"/>
      <c r="Q64" s="233">
        <v>407.74</v>
      </c>
      <c r="R64" s="554"/>
    </row>
    <row r="65" spans="1:18" ht="15.75" customHeight="1">
      <c r="A65" s="273">
        <v>2013</v>
      </c>
      <c r="B65" s="273" t="s">
        <v>127</v>
      </c>
      <c r="C65" s="604"/>
      <c r="D65" s="604"/>
      <c r="E65" s="604"/>
      <c r="F65" s="125">
        <v>1</v>
      </c>
      <c r="G65" s="125"/>
      <c r="H65" s="125">
        <v>1</v>
      </c>
      <c r="I65" s="259">
        <v>1</v>
      </c>
      <c r="J65" s="535"/>
      <c r="K65" s="499"/>
      <c r="L65" s="499"/>
      <c r="M65" s="259">
        <v>1937</v>
      </c>
      <c r="N65" s="48" t="s">
        <v>121</v>
      </c>
      <c r="O65" s="491"/>
      <c r="P65" s="491"/>
      <c r="Q65" s="233">
        <v>400</v>
      </c>
      <c r="R65" s="273" t="s">
        <v>101</v>
      </c>
    </row>
    <row r="66" spans="1:18" ht="15.75" customHeight="1">
      <c r="A66" s="273">
        <v>2013</v>
      </c>
      <c r="B66" s="273" t="s">
        <v>127</v>
      </c>
      <c r="C66" s="604"/>
      <c r="D66" s="604"/>
      <c r="E66" s="604"/>
      <c r="F66" s="535">
        <v>1</v>
      </c>
      <c r="G66" s="535"/>
      <c r="H66" s="535">
        <v>1</v>
      </c>
      <c r="I66" s="85">
        <v>1</v>
      </c>
      <c r="J66" s="125"/>
      <c r="K66" s="499"/>
      <c r="L66" s="499"/>
      <c r="M66" s="535">
        <v>1937</v>
      </c>
      <c r="N66" s="48" t="s">
        <v>121</v>
      </c>
      <c r="O66" s="491"/>
      <c r="P66" s="491"/>
      <c r="Q66" s="233">
        <v>400</v>
      </c>
      <c r="R66" s="273" t="s">
        <v>101</v>
      </c>
    </row>
    <row r="67" spans="1:18" ht="15.75" customHeight="1">
      <c r="A67" s="273">
        <v>2013</v>
      </c>
      <c r="B67" s="273" t="s">
        <v>127</v>
      </c>
      <c r="C67" s="604"/>
      <c r="D67" s="604"/>
      <c r="E67" s="604"/>
      <c r="F67" s="125">
        <v>1</v>
      </c>
      <c r="G67" s="125"/>
      <c r="H67" s="125">
        <v>1</v>
      </c>
      <c r="I67" s="259">
        <v>1</v>
      </c>
      <c r="J67" s="536"/>
      <c r="K67" s="500"/>
      <c r="L67" s="500"/>
      <c r="M67" s="535">
        <v>1933</v>
      </c>
      <c r="N67" s="48" t="s">
        <v>232</v>
      </c>
      <c r="O67" s="489"/>
      <c r="P67" s="495"/>
      <c r="Q67" s="233">
        <v>0</v>
      </c>
      <c r="R67" s="273"/>
    </row>
    <row r="68" spans="1:18" ht="15.75" customHeight="1">
      <c r="A68" s="273">
        <v>2013</v>
      </c>
      <c r="B68" s="273" t="s">
        <v>127</v>
      </c>
      <c r="C68" s="604"/>
      <c r="D68" s="604"/>
      <c r="E68" s="604"/>
      <c r="F68" s="535">
        <v>1</v>
      </c>
      <c r="G68" s="535"/>
      <c r="H68" s="535">
        <v>1</v>
      </c>
      <c r="I68" s="85">
        <v>1</v>
      </c>
      <c r="J68" s="536"/>
      <c r="K68" s="500"/>
      <c r="L68" s="500"/>
      <c r="M68" s="535">
        <v>1933</v>
      </c>
      <c r="N68" s="48" t="s">
        <v>121</v>
      </c>
      <c r="O68" s="489"/>
      <c r="P68" s="495"/>
      <c r="Q68" s="233">
        <v>0</v>
      </c>
      <c r="R68" s="273"/>
    </row>
    <row r="69" spans="1:18" ht="15.75" customHeight="1">
      <c r="A69" s="273">
        <v>2013</v>
      </c>
      <c r="B69" s="273" t="s">
        <v>127</v>
      </c>
      <c r="C69" s="604"/>
      <c r="D69" s="604"/>
      <c r="E69" s="604"/>
      <c r="F69" s="535">
        <v>1</v>
      </c>
      <c r="G69" s="85"/>
      <c r="H69" s="125">
        <v>1</v>
      </c>
      <c r="I69" s="259">
        <v>1</v>
      </c>
      <c r="J69" s="132"/>
      <c r="K69" s="494"/>
      <c r="L69" s="494"/>
      <c r="M69" s="69">
        <v>1933</v>
      </c>
      <c r="N69" s="48" t="s">
        <v>233</v>
      </c>
      <c r="O69" s="489"/>
      <c r="P69" s="495"/>
      <c r="Q69" s="233">
        <v>0</v>
      </c>
      <c r="R69" s="273"/>
    </row>
    <row r="70" spans="1:18" ht="15.75" customHeight="1">
      <c r="A70" s="273">
        <v>2013</v>
      </c>
      <c r="B70" s="273" t="s">
        <v>127</v>
      </c>
      <c r="C70" s="604"/>
      <c r="D70" s="604"/>
      <c r="E70" s="604"/>
      <c r="F70" s="535">
        <v>1</v>
      </c>
      <c r="G70" s="535">
        <v>1</v>
      </c>
      <c r="H70" s="535"/>
      <c r="I70" s="85">
        <v>1</v>
      </c>
      <c r="J70" s="536"/>
      <c r="K70" s="500"/>
      <c r="L70" s="500"/>
      <c r="M70" s="125">
        <v>1928</v>
      </c>
      <c r="N70" s="48" t="s">
        <v>233</v>
      </c>
      <c r="O70" s="491"/>
      <c r="P70" s="491"/>
      <c r="Q70" s="233">
        <v>462.5</v>
      </c>
      <c r="R70" s="317" t="s">
        <v>105</v>
      </c>
    </row>
    <row r="71" spans="1:18" ht="15.75" customHeight="1">
      <c r="A71" s="273">
        <v>2013</v>
      </c>
      <c r="B71" s="273" t="s">
        <v>127</v>
      </c>
      <c r="C71" s="604"/>
      <c r="D71" s="604"/>
      <c r="E71" s="604"/>
      <c r="F71" s="535">
        <v>1</v>
      </c>
      <c r="G71" s="85"/>
      <c r="H71" s="125">
        <v>1</v>
      </c>
      <c r="I71" s="259">
        <v>1</v>
      </c>
      <c r="J71" s="132"/>
      <c r="K71" s="494"/>
      <c r="L71" s="494"/>
      <c r="M71" s="32">
        <v>1927</v>
      </c>
      <c r="N71" s="48" t="s">
        <v>233</v>
      </c>
      <c r="O71" s="489"/>
      <c r="P71" s="491"/>
      <c r="Q71" s="233">
        <v>0</v>
      </c>
      <c r="R71" s="273"/>
    </row>
    <row r="72" spans="1:18" ht="15.75" customHeight="1">
      <c r="A72" s="273">
        <v>2013</v>
      </c>
      <c r="B72" s="273" t="s">
        <v>127</v>
      </c>
      <c r="C72" s="604"/>
      <c r="D72" s="604"/>
      <c r="E72" s="604"/>
      <c r="F72" s="535">
        <v>1</v>
      </c>
      <c r="G72" s="535"/>
      <c r="H72" s="535">
        <v>1</v>
      </c>
      <c r="I72" s="85">
        <v>1</v>
      </c>
      <c r="J72" s="536"/>
      <c r="K72" s="500"/>
      <c r="L72" s="500"/>
      <c r="M72" s="125">
        <v>1916</v>
      </c>
      <c r="N72" s="48" t="s">
        <v>121</v>
      </c>
      <c r="O72" s="495"/>
      <c r="P72" s="495"/>
      <c r="Q72" s="233">
        <v>325</v>
      </c>
      <c r="R72" s="273" t="s">
        <v>100</v>
      </c>
    </row>
    <row r="73" spans="1:18" ht="15.75" customHeight="1">
      <c r="A73" s="273">
        <v>2013</v>
      </c>
      <c r="B73" s="273" t="s">
        <v>127</v>
      </c>
      <c r="C73" s="604"/>
      <c r="D73" s="604"/>
      <c r="E73" s="604"/>
      <c r="F73" s="535">
        <v>1</v>
      </c>
      <c r="G73" s="535">
        <v>1</v>
      </c>
      <c r="H73" s="535"/>
      <c r="I73" s="85">
        <v>1</v>
      </c>
      <c r="J73" s="536"/>
      <c r="K73" s="500"/>
      <c r="L73" s="500"/>
      <c r="M73" s="125">
        <v>1942</v>
      </c>
      <c r="N73" s="48" t="s">
        <v>233</v>
      </c>
      <c r="O73" s="491"/>
      <c r="P73" s="491"/>
      <c r="Q73" s="233">
        <v>0</v>
      </c>
      <c r="R73" s="273" t="s">
        <v>100</v>
      </c>
    </row>
    <row r="74" spans="1:18" ht="15.75" customHeight="1">
      <c r="A74" s="273">
        <v>2013</v>
      </c>
      <c r="B74" s="273" t="s">
        <v>127</v>
      </c>
      <c r="C74" s="604"/>
      <c r="D74" s="604"/>
      <c r="E74" s="604"/>
      <c r="F74" s="535">
        <v>1</v>
      </c>
      <c r="G74" s="535"/>
      <c r="H74" s="535">
        <v>1</v>
      </c>
      <c r="I74" s="535">
        <v>1</v>
      </c>
      <c r="J74" s="535"/>
      <c r="K74" s="499"/>
      <c r="L74" s="499"/>
      <c r="M74" s="125">
        <v>1945</v>
      </c>
      <c r="N74" s="48" t="s">
        <v>233</v>
      </c>
      <c r="O74" s="510"/>
      <c r="P74" s="508"/>
      <c r="Q74" s="233">
        <v>308</v>
      </c>
      <c r="R74" s="414" t="s">
        <v>53</v>
      </c>
    </row>
    <row r="75" spans="1:18" ht="15.75" customHeight="1">
      <c r="A75" s="273">
        <v>2013</v>
      </c>
      <c r="B75" s="273" t="s">
        <v>127</v>
      </c>
      <c r="C75" s="604"/>
      <c r="D75" s="604"/>
      <c r="E75" s="604"/>
      <c r="F75" s="535">
        <v>1</v>
      </c>
      <c r="G75" s="535"/>
      <c r="H75" s="535">
        <v>1</v>
      </c>
      <c r="I75" s="535">
        <v>1</v>
      </c>
      <c r="J75" s="535"/>
      <c r="K75" s="499"/>
      <c r="L75" s="499"/>
      <c r="M75" s="125">
        <v>1945</v>
      </c>
      <c r="N75" s="48" t="s">
        <v>233</v>
      </c>
      <c r="O75" s="510"/>
      <c r="P75" s="508"/>
      <c r="Q75" s="233">
        <v>925</v>
      </c>
      <c r="R75" s="414"/>
    </row>
    <row r="76" spans="1:18" ht="15.75" customHeight="1">
      <c r="A76" s="273">
        <v>2013</v>
      </c>
      <c r="B76" s="273" t="s">
        <v>127</v>
      </c>
      <c r="C76" s="604"/>
      <c r="D76" s="604"/>
      <c r="E76" s="604"/>
      <c r="F76" s="535">
        <v>1</v>
      </c>
      <c r="G76" s="535"/>
      <c r="H76" s="535">
        <v>1</v>
      </c>
      <c r="I76" s="85">
        <v>1</v>
      </c>
      <c r="J76" s="125"/>
      <c r="K76" s="499"/>
      <c r="L76" s="499"/>
      <c r="M76" s="125">
        <v>1925</v>
      </c>
      <c r="N76" s="48" t="s">
        <v>233</v>
      </c>
      <c r="O76" s="495"/>
      <c r="P76" s="495"/>
      <c r="Q76" s="233">
        <v>750</v>
      </c>
      <c r="R76" s="75" t="s">
        <v>98</v>
      </c>
    </row>
    <row r="77" spans="1:18" ht="15.75" customHeight="1">
      <c r="A77" s="273">
        <v>2013</v>
      </c>
      <c r="B77" s="273" t="s">
        <v>127</v>
      </c>
      <c r="C77" s="604"/>
      <c r="D77" s="604"/>
      <c r="E77" s="604"/>
      <c r="F77" s="125">
        <v>1</v>
      </c>
      <c r="G77" s="125"/>
      <c r="H77" s="125">
        <v>1</v>
      </c>
      <c r="I77" s="259">
        <v>1</v>
      </c>
      <c r="J77" s="535"/>
      <c r="K77" s="499"/>
      <c r="L77" s="499"/>
      <c r="M77" s="125">
        <v>1925</v>
      </c>
      <c r="N77" s="48" t="s">
        <v>233</v>
      </c>
      <c r="O77" s="495"/>
      <c r="P77" s="495"/>
      <c r="Q77" s="233">
        <v>405</v>
      </c>
      <c r="R77" s="75" t="s">
        <v>98</v>
      </c>
    </row>
    <row r="78" spans="1:18" ht="15.75" customHeight="1">
      <c r="A78" s="273">
        <v>2013</v>
      </c>
      <c r="B78" s="273" t="s">
        <v>127</v>
      </c>
      <c r="C78" s="604"/>
      <c r="D78" s="604"/>
      <c r="E78" s="604"/>
      <c r="F78" s="535">
        <v>1</v>
      </c>
      <c r="G78" s="535"/>
      <c r="H78" s="535">
        <v>1</v>
      </c>
      <c r="I78" s="85">
        <v>1</v>
      </c>
      <c r="J78" s="125"/>
      <c r="K78" s="499"/>
      <c r="L78" s="499"/>
      <c r="M78" s="125">
        <v>1925</v>
      </c>
      <c r="N78" s="48" t="s">
        <v>233</v>
      </c>
      <c r="O78" s="495"/>
      <c r="P78" s="495"/>
      <c r="Q78" s="233">
        <v>970.17</v>
      </c>
      <c r="R78" s="75" t="s">
        <v>98</v>
      </c>
    </row>
    <row r="79" spans="1:18" ht="15.75" customHeight="1">
      <c r="A79" s="273">
        <v>2013</v>
      </c>
      <c r="B79" s="273" t="s">
        <v>127</v>
      </c>
      <c r="C79" s="604"/>
      <c r="D79" s="604"/>
      <c r="E79" s="604"/>
      <c r="F79" s="125">
        <v>1</v>
      </c>
      <c r="G79" s="125"/>
      <c r="H79" s="125">
        <v>1</v>
      </c>
      <c r="I79" s="259">
        <v>1</v>
      </c>
      <c r="J79" s="535"/>
      <c r="K79" s="499"/>
      <c r="L79" s="499"/>
      <c r="M79" s="125">
        <v>1925</v>
      </c>
      <c r="N79" s="48" t="s">
        <v>233</v>
      </c>
      <c r="O79" s="495"/>
      <c r="P79" s="495"/>
      <c r="Q79" s="233">
        <v>1730</v>
      </c>
      <c r="R79" s="75" t="s">
        <v>98</v>
      </c>
    </row>
    <row r="80" spans="1:18" ht="15.75" customHeight="1">
      <c r="A80" s="273">
        <v>2013</v>
      </c>
      <c r="B80" s="273" t="s">
        <v>127</v>
      </c>
      <c r="C80" s="604"/>
      <c r="D80" s="604"/>
      <c r="E80" s="604"/>
      <c r="F80" s="535">
        <v>1</v>
      </c>
      <c r="G80" s="535"/>
      <c r="H80" s="535">
        <v>1</v>
      </c>
      <c r="I80" s="85">
        <v>1</v>
      </c>
      <c r="J80" s="125"/>
      <c r="K80" s="499"/>
      <c r="L80" s="499"/>
      <c r="M80" s="125">
        <v>1925</v>
      </c>
      <c r="N80" s="48" t="s">
        <v>233</v>
      </c>
      <c r="O80" s="491"/>
      <c r="P80" s="491"/>
      <c r="Q80" s="233">
        <v>1796</v>
      </c>
      <c r="R80" s="75" t="s">
        <v>98</v>
      </c>
    </row>
    <row r="81" spans="1:18" ht="15.75" customHeight="1">
      <c r="A81" s="273">
        <v>2013</v>
      </c>
      <c r="B81" s="273" t="s">
        <v>127</v>
      </c>
      <c r="C81" s="604"/>
      <c r="D81" s="604"/>
      <c r="E81" s="604"/>
      <c r="F81" s="125">
        <v>1</v>
      </c>
      <c r="G81" s="125"/>
      <c r="H81" s="125">
        <v>1</v>
      </c>
      <c r="I81" s="259">
        <v>1</v>
      </c>
      <c r="J81" s="535"/>
      <c r="K81" s="499"/>
      <c r="L81" s="499"/>
      <c r="M81" s="125">
        <v>1925</v>
      </c>
      <c r="N81" s="48" t="s">
        <v>233</v>
      </c>
      <c r="O81" s="491"/>
      <c r="P81" s="491"/>
      <c r="Q81" s="233">
        <v>1796.54</v>
      </c>
      <c r="R81" s="75" t="s">
        <v>98</v>
      </c>
    </row>
    <row r="82" spans="1:18" ht="15.75" customHeight="1">
      <c r="A82" s="273">
        <v>2013</v>
      </c>
      <c r="B82" s="273" t="s">
        <v>127</v>
      </c>
      <c r="C82" s="604"/>
      <c r="D82" s="604"/>
      <c r="E82" s="604"/>
      <c r="F82" s="535">
        <v>1</v>
      </c>
      <c r="G82" s="535"/>
      <c r="H82" s="535">
        <v>1</v>
      </c>
      <c r="I82" s="85">
        <v>1</v>
      </c>
      <c r="J82" s="125"/>
      <c r="K82" s="499"/>
      <c r="L82" s="499"/>
      <c r="M82" s="125">
        <v>1925</v>
      </c>
      <c r="N82" s="48" t="s">
        <v>233</v>
      </c>
      <c r="O82" s="491"/>
      <c r="P82" s="491"/>
      <c r="Q82" s="233">
        <v>1834.9</v>
      </c>
      <c r="R82" s="75" t="s">
        <v>98</v>
      </c>
    </row>
    <row r="83" spans="1:18" ht="15.75" customHeight="1">
      <c r="A83" s="273">
        <v>2013</v>
      </c>
      <c r="B83" s="273" t="s">
        <v>127</v>
      </c>
      <c r="C83" s="604"/>
      <c r="D83" s="604"/>
      <c r="E83" s="604"/>
      <c r="F83" s="125">
        <v>1</v>
      </c>
      <c r="G83" s="125"/>
      <c r="H83" s="125">
        <v>1</v>
      </c>
      <c r="I83" s="259">
        <v>1</v>
      </c>
      <c r="J83" s="535"/>
      <c r="K83" s="499"/>
      <c r="L83" s="499"/>
      <c r="M83" s="125">
        <v>1925</v>
      </c>
      <c r="N83" s="48" t="s">
        <v>233</v>
      </c>
      <c r="O83" s="495"/>
      <c r="P83" s="495"/>
      <c r="Q83" s="233">
        <v>500</v>
      </c>
      <c r="R83" s="75" t="s">
        <v>98</v>
      </c>
    </row>
    <row r="84" spans="1:18" ht="15.75" customHeight="1">
      <c r="A84" s="273">
        <v>2013</v>
      </c>
      <c r="B84" s="273" t="s">
        <v>127</v>
      </c>
      <c r="C84" s="604"/>
      <c r="D84" s="604"/>
      <c r="E84" s="604"/>
      <c r="F84" s="535">
        <v>1</v>
      </c>
      <c r="G84" s="535">
        <v>1</v>
      </c>
      <c r="H84" s="535"/>
      <c r="I84" s="85">
        <v>1</v>
      </c>
      <c r="J84" s="125"/>
      <c r="K84" s="499"/>
      <c r="L84" s="499"/>
      <c r="M84" s="125">
        <v>1927</v>
      </c>
      <c r="N84" s="48" t="s">
        <v>121</v>
      </c>
      <c r="O84" s="491"/>
      <c r="P84" s="491"/>
      <c r="Q84" s="233">
        <v>130</v>
      </c>
      <c r="R84" s="75" t="s">
        <v>102</v>
      </c>
    </row>
    <row r="85" spans="1:18" ht="15.75" customHeight="1">
      <c r="A85" s="273">
        <v>2013</v>
      </c>
      <c r="B85" s="273" t="s">
        <v>127</v>
      </c>
      <c r="C85" s="604"/>
      <c r="D85" s="604"/>
      <c r="E85" s="604"/>
      <c r="F85" s="125">
        <v>1</v>
      </c>
      <c r="G85" s="259"/>
      <c r="H85" s="535">
        <v>1</v>
      </c>
      <c r="I85" s="85">
        <v>1</v>
      </c>
      <c r="J85" s="85"/>
      <c r="K85" s="488"/>
      <c r="L85" s="488"/>
      <c r="M85" s="259">
        <v>1930</v>
      </c>
      <c r="N85" s="48" t="s">
        <v>121</v>
      </c>
      <c r="O85" s="491"/>
      <c r="P85" s="491"/>
      <c r="Q85" s="233">
        <v>0</v>
      </c>
      <c r="R85" s="48" t="s">
        <v>105</v>
      </c>
    </row>
    <row r="86" spans="1:18" ht="15.75" customHeight="1">
      <c r="A86" s="273">
        <v>2013</v>
      </c>
      <c r="B86" s="273" t="s">
        <v>127</v>
      </c>
      <c r="C86" s="604"/>
      <c r="D86" s="604"/>
      <c r="E86" s="604"/>
      <c r="F86" s="125">
        <v>1</v>
      </c>
      <c r="G86" s="125"/>
      <c r="H86" s="125">
        <v>1</v>
      </c>
      <c r="I86" s="259">
        <v>1</v>
      </c>
      <c r="J86" s="536"/>
      <c r="K86" s="500"/>
      <c r="L86" s="500"/>
      <c r="M86" s="535">
        <v>1953</v>
      </c>
      <c r="N86" s="48" t="s">
        <v>233</v>
      </c>
      <c r="O86" s="491"/>
      <c r="P86" s="491"/>
      <c r="Q86" s="233">
        <v>55</v>
      </c>
      <c r="R86" s="76" t="s">
        <v>102</v>
      </c>
    </row>
    <row r="87" spans="1:18" ht="15.75" customHeight="1">
      <c r="A87" s="273">
        <v>2013</v>
      </c>
      <c r="B87" s="273" t="s">
        <v>127</v>
      </c>
      <c r="C87" s="604"/>
      <c r="D87" s="604"/>
      <c r="E87" s="604"/>
      <c r="F87" s="535">
        <v>1</v>
      </c>
      <c r="G87" s="535"/>
      <c r="H87" s="535">
        <v>1</v>
      </c>
      <c r="I87" s="85">
        <v>1</v>
      </c>
      <c r="J87" s="125"/>
      <c r="K87" s="499"/>
      <c r="L87" s="499"/>
      <c r="M87" s="535">
        <v>1930</v>
      </c>
      <c r="N87" s="48" t="s">
        <v>121</v>
      </c>
      <c r="O87" s="489"/>
      <c r="P87" s="491"/>
      <c r="Q87" s="233">
        <v>0</v>
      </c>
      <c r="R87" s="75"/>
    </row>
    <row r="88" spans="1:18" ht="15.75" customHeight="1">
      <c r="A88" s="273">
        <v>2013</v>
      </c>
      <c r="B88" s="273" t="s">
        <v>127</v>
      </c>
      <c r="C88" s="604"/>
      <c r="D88" s="604"/>
      <c r="E88" s="604"/>
      <c r="F88" s="125">
        <v>1</v>
      </c>
      <c r="G88" s="125"/>
      <c r="H88" s="125">
        <v>1</v>
      </c>
      <c r="I88" s="259">
        <v>1</v>
      </c>
      <c r="J88" s="535"/>
      <c r="K88" s="499"/>
      <c r="L88" s="499"/>
      <c r="M88" s="535">
        <v>1930</v>
      </c>
      <c r="N88" s="48" t="s">
        <v>121</v>
      </c>
      <c r="O88" s="489"/>
      <c r="P88" s="495"/>
      <c r="Q88" s="233">
        <v>0</v>
      </c>
      <c r="R88" s="75"/>
    </row>
    <row r="89" spans="1:18" ht="15.75" customHeight="1">
      <c r="A89" s="273">
        <v>2013</v>
      </c>
      <c r="B89" s="273" t="s">
        <v>127</v>
      </c>
      <c r="C89" s="604"/>
      <c r="D89" s="604"/>
      <c r="E89" s="604"/>
      <c r="F89" s="535">
        <v>1</v>
      </c>
      <c r="G89" s="535"/>
      <c r="H89" s="535">
        <v>1</v>
      </c>
      <c r="I89" s="85">
        <v>1</v>
      </c>
      <c r="J89" s="125"/>
      <c r="K89" s="499"/>
      <c r="L89" s="499"/>
      <c r="M89" s="535">
        <v>1930</v>
      </c>
      <c r="N89" s="48" t="s">
        <v>121</v>
      </c>
      <c r="O89" s="489"/>
      <c r="P89" s="495"/>
      <c r="Q89" s="233">
        <v>0</v>
      </c>
      <c r="R89" s="75"/>
    </row>
    <row r="90" spans="1:49" s="137" customFormat="1" ht="15.75" customHeight="1">
      <c r="A90" s="273">
        <v>2013</v>
      </c>
      <c r="B90" s="273" t="s">
        <v>127</v>
      </c>
      <c r="C90" s="604"/>
      <c r="D90" s="604"/>
      <c r="E90" s="604"/>
      <c r="F90" s="125">
        <v>1</v>
      </c>
      <c r="G90" s="125"/>
      <c r="H90" s="125">
        <v>1</v>
      </c>
      <c r="I90" s="259">
        <v>1</v>
      </c>
      <c r="J90" s="536"/>
      <c r="K90" s="500"/>
      <c r="L90" s="500"/>
      <c r="M90" s="535">
        <v>1937</v>
      </c>
      <c r="N90" s="48" t="s">
        <v>233</v>
      </c>
      <c r="O90" s="495"/>
      <c r="P90" s="495"/>
      <c r="Q90" s="233">
        <v>139</v>
      </c>
      <c r="R90" s="76" t="s">
        <v>99</v>
      </c>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row>
    <row r="91" spans="1:18" ht="15.75" customHeight="1">
      <c r="A91" s="273">
        <v>2013</v>
      </c>
      <c r="B91" s="273" t="s">
        <v>127</v>
      </c>
      <c r="C91" s="604"/>
      <c r="D91" s="604"/>
      <c r="E91" s="604"/>
      <c r="F91" s="535">
        <v>1</v>
      </c>
      <c r="G91" s="535"/>
      <c r="H91" s="535">
        <v>1</v>
      </c>
      <c r="I91" s="85">
        <v>1</v>
      </c>
      <c r="J91" s="536"/>
      <c r="K91" s="500"/>
      <c r="L91" s="500"/>
      <c r="M91" s="535">
        <v>1927</v>
      </c>
      <c r="N91" s="48" t="s">
        <v>233</v>
      </c>
      <c r="O91" s="495"/>
      <c r="P91" s="495"/>
      <c r="Q91" s="233">
        <v>457</v>
      </c>
      <c r="R91" s="75" t="s">
        <v>98</v>
      </c>
    </row>
    <row r="92" spans="1:18" ht="15.75" customHeight="1">
      <c r="A92" s="273">
        <v>2013</v>
      </c>
      <c r="B92" s="273" t="s">
        <v>127</v>
      </c>
      <c r="C92" s="604"/>
      <c r="D92" s="604"/>
      <c r="E92" s="604"/>
      <c r="F92" s="535">
        <v>1</v>
      </c>
      <c r="G92" s="535"/>
      <c r="H92" s="535">
        <v>1</v>
      </c>
      <c r="I92" s="85">
        <v>1</v>
      </c>
      <c r="J92" s="536"/>
      <c r="K92" s="500"/>
      <c r="L92" s="500"/>
      <c r="M92" s="535">
        <v>1927</v>
      </c>
      <c r="N92" s="48" t="s">
        <v>233</v>
      </c>
      <c r="O92" s="495"/>
      <c r="P92" s="495"/>
      <c r="Q92" s="233">
        <v>1350</v>
      </c>
      <c r="R92" s="75" t="s">
        <v>98</v>
      </c>
    </row>
    <row r="93" spans="1:18" ht="15.75" customHeight="1">
      <c r="A93" s="411">
        <v>2013</v>
      </c>
      <c r="B93" s="317" t="s">
        <v>127</v>
      </c>
      <c r="C93" s="604"/>
      <c r="D93" s="604"/>
      <c r="E93" s="604"/>
      <c r="F93" s="535">
        <v>1</v>
      </c>
      <c r="G93" s="535"/>
      <c r="H93" s="535">
        <v>1</v>
      </c>
      <c r="I93" s="85">
        <v>1</v>
      </c>
      <c r="J93" s="536"/>
      <c r="K93" s="500"/>
      <c r="L93" s="500"/>
      <c r="M93" s="535">
        <v>1927</v>
      </c>
      <c r="N93" s="48" t="s">
        <v>233</v>
      </c>
      <c r="O93" s="491"/>
      <c r="P93" s="491"/>
      <c r="Q93" s="233">
        <v>475.53</v>
      </c>
      <c r="R93" s="75" t="s">
        <v>98</v>
      </c>
    </row>
    <row r="94" spans="1:18" ht="15.75" customHeight="1">
      <c r="A94" s="411">
        <v>2013</v>
      </c>
      <c r="B94" s="317" t="s">
        <v>127</v>
      </c>
      <c r="C94" s="604"/>
      <c r="D94" s="604"/>
      <c r="E94" s="604"/>
      <c r="F94" s="535">
        <v>1</v>
      </c>
      <c r="G94" s="535"/>
      <c r="H94" s="535">
        <v>1</v>
      </c>
      <c r="I94" s="85">
        <v>1</v>
      </c>
      <c r="J94" s="125"/>
      <c r="K94" s="499"/>
      <c r="L94" s="499"/>
      <c r="M94" s="535">
        <v>1934</v>
      </c>
      <c r="N94" s="48" t="s">
        <v>233</v>
      </c>
      <c r="O94" s="491"/>
      <c r="P94" s="491"/>
      <c r="Q94" s="233">
        <v>356.25</v>
      </c>
      <c r="R94" s="75" t="s">
        <v>98</v>
      </c>
    </row>
    <row r="95" spans="1:18" ht="15.75" customHeight="1">
      <c r="A95" s="411">
        <v>2013</v>
      </c>
      <c r="B95" s="317" t="s">
        <v>127</v>
      </c>
      <c r="C95" s="604"/>
      <c r="D95" s="604"/>
      <c r="E95" s="604"/>
      <c r="F95" s="125">
        <v>1</v>
      </c>
      <c r="G95" s="125"/>
      <c r="H95" s="125">
        <v>1</v>
      </c>
      <c r="I95" s="259">
        <v>1</v>
      </c>
      <c r="J95" s="535"/>
      <c r="K95" s="499"/>
      <c r="L95" s="499"/>
      <c r="M95" s="535">
        <v>1924</v>
      </c>
      <c r="N95" s="48" t="s">
        <v>233</v>
      </c>
      <c r="O95" s="491"/>
      <c r="P95" s="491"/>
      <c r="Q95" s="233">
        <v>693.25</v>
      </c>
      <c r="R95" s="75" t="s">
        <v>98</v>
      </c>
    </row>
    <row r="96" spans="1:18" ht="15.75" customHeight="1">
      <c r="A96" s="411">
        <v>2013</v>
      </c>
      <c r="B96" s="317" t="s">
        <v>127</v>
      </c>
      <c r="C96" s="604"/>
      <c r="D96" s="604"/>
      <c r="E96" s="604"/>
      <c r="F96" s="535">
        <v>1</v>
      </c>
      <c r="G96" s="535"/>
      <c r="H96" s="535">
        <v>1</v>
      </c>
      <c r="I96" s="85">
        <v>1</v>
      </c>
      <c r="J96" s="125"/>
      <c r="K96" s="499"/>
      <c r="L96" s="499"/>
      <c r="M96" s="535">
        <v>1930</v>
      </c>
      <c r="N96" s="48" t="s">
        <v>233</v>
      </c>
      <c r="O96" s="489"/>
      <c r="P96" s="491"/>
      <c r="Q96" s="233">
        <v>0</v>
      </c>
      <c r="R96" s="75"/>
    </row>
    <row r="97" spans="1:55" ht="15.75">
      <c r="A97" s="627" t="s">
        <v>159</v>
      </c>
      <c r="B97" s="627"/>
      <c r="C97" s="299"/>
      <c r="D97" s="299"/>
      <c r="E97" s="419"/>
      <c r="F97" s="14">
        <f>SUM(F19:F96)</f>
        <v>78</v>
      </c>
      <c r="G97" s="14">
        <f>SUM(G19:G96)</f>
        <v>23</v>
      </c>
      <c r="H97" s="14">
        <f>SUM(H19:H96)</f>
        <v>55</v>
      </c>
      <c r="I97" s="14">
        <f>SUM(I19:I96)</f>
        <v>78</v>
      </c>
      <c r="J97" s="14"/>
      <c r="K97" s="124"/>
      <c r="L97" s="124"/>
      <c r="M97" s="28"/>
      <c r="N97" s="28"/>
      <c r="O97" s="199"/>
      <c r="P97" s="199"/>
      <c r="Q97" s="228">
        <f>SUM(Q19:Q96)</f>
        <v>35337.82</v>
      </c>
      <c r="R97" s="227"/>
      <c r="S97" s="301"/>
      <c r="T97" s="301"/>
      <c r="U97" s="301"/>
      <c r="V97" s="301"/>
      <c r="W97" s="446"/>
      <c r="X97" s="446"/>
      <c r="Y97" s="446"/>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row>
    <row r="98" spans="1:18" ht="15.75" customHeight="1">
      <c r="A98" s="628" t="s">
        <v>145</v>
      </c>
      <c r="B98" s="628"/>
      <c r="C98" s="513"/>
      <c r="D98" s="139"/>
      <c r="E98" s="406"/>
      <c r="F98" s="339"/>
      <c r="G98" s="4"/>
      <c r="H98" s="4"/>
      <c r="I98" s="139"/>
      <c r="J98" s="139"/>
      <c r="K98" s="139"/>
      <c r="L98" s="139"/>
      <c r="M98" s="4"/>
      <c r="N98" s="4"/>
      <c r="O98" s="303"/>
      <c r="P98" s="303"/>
      <c r="Q98" s="498"/>
      <c r="R98" s="553"/>
    </row>
    <row r="99" spans="1:18" ht="40.5" customHeight="1">
      <c r="A99" s="24" t="s">
        <v>124</v>
      </c>
      <c r="B99" s="24" t="s">
        <v>125</v>
      </c>
      <c r="C99" s="24" t="s">
        <v>138</v>
      </c>
      <c r="D99" s="24" t="s">
        <v>44</v>
      </c>
      <c r="E99" s="24" t="s">
        <v>45</v>
      </c>
      <c r="F99" s="23" t="s">
        <v>62</v>
      </c>
      <c r="G99" s="24" t="s">
        <v>156</v>
      </c>
      <c r="H99" s="24" t="s">
        <v>157</v>
      </c>
      <c r="I99" s="24" t="s">
        <v>69</v>
      </c>
      <c r="J99" s="24" t="s">
        <v>63</v>
      </c>
      <c r="K99" s="24" t="s">
        <v>216</v>
      </c>
      <c r="L99" s="24" t="s">
        <v>18</v>
      </c>
      <c r="M99" s="24" t="s">
        <v>61</v>
      </c>
      <c r="N99" s="24" t="s">
        <v>10</v>
      </c>
      <c r="O99" s="146" t="s">
        <v>122</v>
      </c>
      <c r="P99" s="146" t="s">
        <v>123</v>
      </c>
      <c r="Q99" s="140" t="s">
        <v>11</v>
      </c>
      <c r="R99" s="140" t="s">
        <v>21</v>
      </c>
    </row>
    <row r="100" spans="1:18" ht="15.75" customHeight="1">
      <c r="A100" s="414">
        <v>2013</v>
      </c>
      <c r="B100" s="414" t="s">
        <v>128</v>
      </c>
      <c r="C100" s="604"/>
      <c r="D100" s="604"/>
      <c r="E100" s="604"/>
      <c r="F100" s="125">
        <v>1</v>
      </c>
      <c r="G100" s="125">
        <v>1</v>
      </c>
      <c r="H100" s="125"/>
      <c r="I100" s="125">
        <v>1</v>
      </c>
      <c r="J100" s="500"/>
      <c r="K100" s="500"/>
      <c r="L100" s="500"/>
      <c r="M100" s="535">
        <v>1976</v>
      </c>
      <c r="N100" s="48" t="s">
        <v>233</v>
      </c>
      <c r="O100" s="508"/>
      <c r="P100" s="508"/>
      <c r="Q100" s="233">
        <v>1850</v>
      </c>
      <c r="R100" s="75" t="s">
        <v>103</v>
      </c>
    </row>
    <row r="101" spans="1:18" ht="15.75" customHeight="1">
      <c r="A101" s="273">
        <v>2013</v>
      </c>
      <c r="B101" s="273" t="s">
        <v>128</v>
      </c>
      <c r="C101" s="604"/>
      <c r="D101" s="604"/>
      <c r="E101" s="604"/>
      <c r="F101" s="125">
        <v>1</v>
      </c>
      <c r="G101" s="125">
        <v>1</v>
      </c>
      <c r="H101" s="125"/>
      <c r="I101" s="125">
        <v>1</v>
      </c>
      <c r="J101" s="494"/>
      <c r="K101" s="494"/>
      <c r="L101" s="494"/>
      <c r="M101" s="85">
        <v>1922</v>
      </c>
      <c r="N101" s="48" t="s">
        <v>121</v>
      </c>
      <c r="O101" s="514"/>
      <c r="P101" s="491"/>
      <c r="Q101" s="233">
        <v>0</v>
      </c>
      <c r="R101" s="493"/>
    </row>
    <row r="102" spans="1:18" ht="15.75" customHeight="1">
      <c r="A102" s="273">
        <v>2013</v>
      </c>
      <c r="B102" s="273" t="s">
        <v>128</v>
      </c>
      <c r="C102" s="604"/>
      <c r="D102" s="604"/>
      <c r="E102" s="604"/>
      <c r="F102" s="125">
        <v>1</v>
      </c>
      <c r="G102" s="125"/>
      <c r="H102" s="125">
        <v>1</v>
      </c>
      <c r="I102" s="125">
        <v>1</v>
      </c>
      <c r="J102" s="494"/>
      <c r="K102" s="494"/>
      <c r="L102" s="494"/>
      <c r="M102" s="85">
        <v>1922</v>
      </c>
      <c r="N102" s="48" t="s">
        <v>121</v>
      </c>
      <c r="O102" s="514"/>
      <c r="P102" s="491"/>
      <c r="Q102" s="233">
        <v>0</v>
      </c>
      <c r="R102" s="493"/>
    </row>
    <row r="103" spans="1:18" ht="15.75" customHeight="1">
      <c r="A103" s="273">
        <v>2013</v>
      </c>
      <c r="B103" s="273" t="s">
        <v>128</v>
      </c>
      <c r="C103" s="604"/>
      <c r="D103" s="604"/>
      <c r="E103" s="604"/>
      <c r="F103" s="125">
        <v>1</v>
      </c>
      <c r="G103" s="125"/>
      <c r="H103" s="125">
        <v>1</v>
      </c>
      <c r="I103" s="125">
        <v>1</v>
      </c>
      <c r="J103" s="488"/>
      <c r="K103" s="488"/>
      <c r="L103" s="488"/>
      <c r="M103" s="85">
        <v>1922</v>
      </c>
      <c r="N103" s="48" t="s">
        <v>121</v>
      </c>
      <c r="O103" s="514"/>
      <c r="P103" s="491"/>
      <c r="Q103" s="233">
        <v>0</v>
      </c>
      <c r="R103" s="493"/>
    </row>
    <row r="104" spans="1:18" ht="15.75" customHeight="1">
      <c r="A104" s="273">
        <v>2013</v>
      </c>
      <c r="B104" s="273" t="s">
        <v>128</v>
      </c>
      <c r="C104" s="604"/>
      <c r="D104" s="604"/>
      <c r="E104" s="604"/>
      <c r="F104" s="125">
        <v>1</v>
      </c>
      <c r="G104" s="125"/>
      <c r="H104" s="125">
        <v>1</v>
      </c>
      <c r="I104" s="125">
        <v>1</v>
      </c>
      <c r="J104" s="488"/>
      <c r="K104" s="488"/>
      <c r="L104" s="488"/>
      <c r="M104" s="85">
        <v>1929</v>
      </c>
      <c r="N104" s="48" t="s">
        <v>233</v>
      </c>
      <c r="O104" s="514"/>
      <c r="P104" s="491"/>
      <c r="Q104" s="233">
        <v>3400</v>
      </c>
      <c r="R104" s="493"/>
    </row>
    <row r="105" spans="1:49" s="134" customFormat="1" ht="15.75" customHeight="1">
      <c r="A105" s="629" t="s">
        <v>160</v>
      </c>
      <c r="B105" s="629"/>
      <c r="C105" s="512"/>
      <c r="D105" s="141"/>
      <c r="E105" s="516"/>
      <c r="F105" s="14">
        <f>SUM(F100:F104)</f>
        <v>5</v>
      </c>
      <c r="G105" s="14">
        <f>SUM(G100:G104)</f>
        <v>2</v>
      </c>
      <c r="H105" s="14">
        <f>SUM(H100:H104)</f>
        <v>3</v>
      </c>
      <c r="I105" s="14">
        <f>SUM(I100:I104)</f>
        <v>5</v>
      </c>
      <c r="J105" s="28"/>
      <c r="K105" s="28"/>
      <c r="L105" s="28"/>
      <c r="M105" s="28"/>
      <c r="N105" s="28"/>
      <c r="O105" s="197"/>
      <c r="P105" s="197"/>
      <c r="Q105" s="228">
        <f>SUM(Q100:Q104)</f>
        <v>5250</v>
      </c>
      <c r="R105" s="142"/>
      <c r="S105" s="540"/>
      <c r="T105" s="540"/>
      <c r="U105" s="540"/>
      <c r="V105" s="540"/>
      <c r="W105" s="538"/>
      <c r="X105" s="538"/>
      <c r="Y105" s="538"/>
      <c r="Z105" s="538"/>
      <c r="AA105" s="538"/>
      <c r="AB105" s="538"/>
      <c r="AC105" s="538"/>
      <c r="AD105" s="538"/>
      <c r="AE105" s="538"/>
      <c r="AF105" s="538"/>
      <c r="AG105" s="538"/>
      <c r="AH105" s="538"/>
      <c r="AI105" s="538"/>
      <c r="AJ105" s="538"/>
      <c r="AK105" s="538"/>
      <c r="AL105" s="538"/>
      <c r="AM105" s="538"/>
      <c r="AN105" s="538"/>
      <c r="AO105" s="538"/>
      <c r="AP105" s="538"/>
      <c r="AQ105" s="538"/>
      <c r="AR105" s="538"/>
      <c r="AS105" s="538"/>
      <c r="AT105" s="538"/>
      <c r="AU105" s="538"/>
      <c r="AV105" s="538"/>
      <c r="AW105" s="538"/>
    </row>
    <row r="106" spans="1:18" ht="15.75" customHeight="1">
      <c r="A106" s="628" t="s">
        <v>146</v>
      </c>
      <c r="B106" s="628"/>
      <c r="C106" s="513"/>
      <c r="D106" s="139"/>
      <c r="E106" s="517"/>
      <c r="F106" s="13"/>
      <c r="G106" s="496"/>
      <c r="H106" s="496"/>
      <c r="I106" s="340"/>
      <c r="J106" s="340"/>
      <c r="K106" s="340"/>
      <c r="L106" s="340"/>
      <c r="M106" s="496"/>
      <c r="N106" s="496"/>
      <c r="O106" s="302"/>
      <c r="P106" s="302"/>
      <c r="Q106" s="498"/>
      <c r="R106" s="553"/>
    </row>
    <row r="107" spans="1:18" ht="40.5" customHeight="1">
      <c r="A107" s="24" t="s">
        <v>124</v>
      </c>
      <c r="B107" s="24" t="s">
        <v>125</v>
      </c>
      <c r="C107" s="24" t="s">
        <v>138</v>
      </c>
      <c r="D107" s="24" t="s">
        <v>44</v>
      </c>
      <c r="E107" s="24" t="s">
        <v>45</v>
      </c>
      <c r="F107" s="23" t="s">
        <v>62</v>
      </c>
      <c r="G107" s="24" t="s">
        <v>156</v>
      </c>
      <c r="H107" s="24" t="s">
        <v>157</v>
      </c>
      <c r="I107" s="24" t="s">
        <v>69</v>
      </c>
      <c r="J107" s="24" t="s">
        <v>63</v>
      </c>
      <c r="K107" s="24" t="s">
        <v>216</v>
      </c>
      <c r="L107" s="24" t="s">
        <v>18</v>
      </c>
      <c r="M107" s="24" t="s">
        <v>61</v>
      </c>
      <c r="N107" s="24" t="s">
        <v>10</v>
      </c>
      <c r="O107" s="146" t="s">
        <v>122</v>
      </c>
      <c r="P107" s="146" t="s">
        <v>123</v>
      </c>
      <c r="Q107" s="140" t="s">
        <v>11</v>
      </c>
      <c r="R107" s="140" t="s">
        <v>21</v>
      </c>
    </row>
    <row r="108" spans="1:18" ht="15.75" customHeight="1">
      <c r="A108" s="273">
        <v>2013</v>
      </c>
      <c r="B108" s="273" t="s">
        <v>129</v>
      </c>
      <c r="C108" s="604"/>
      <c r="D108" s="604"/>
      <c r="E108" s="604"/>
      <c r="F108" s="125">
        <v>1</v>
      </c>
      <c r="G108" s="125"/>
      <c r="H108" s="125">
        <v>1</v>
      </c>
      <c r="I108" s="125">
        <v>1</v>
      </c>
      <c r="J108" s="125"/>
      <c r="K108" s="494"/>
      <c r="L108" s="494"/>
      <c r="M108" s="535">
        <v>1954</v>
      </c>
      <c r="N108" s="48" t="s">
        <v>233</v>
      </c>
      <c r="O108" s="514"/>
      <c r="P108" s="491"/>
      <c r="Q108" s="233">
        <v>480</v>
      </c>
      <c r="R108" s="493"/>
    </row>
    <row r="109" spans="1:18" ht="15.75" customHeight="1">
      <c r="A109" s="273">
        <v>2013</v>
      </c>
      <c r="B109" s="273" t="s">
        <v>129</v>
      </c>
      <c r="C109" s="604"/>
      <c r="D109" s="604"/>
      <c r="E109" s="604"/>
      <c r="F109" s="125">
        <v>1</v>
      </c>
      <c r="G109" s="125"/>
      <c r="H109" s="125">
        <v>1</v>
      </c>
      <c r="I109" s="125">
        <v>1</v>
      </c>
      <c r="J109" s="125"/>
      <c r="K109" s="494"/>
      <c r="L109" s="494"/>
      <c r="M109" s="535">
        <v>1964</v>
      </c>
      <c r="N109" s="48" t="s">
        <v>121</v>
      </c>
      <c r="O109" s="514"/>
      <c r="P109" s="491"/>
      <c r="Q109" s="233">
        <v>0</v>
      </c>
      <c r="R109" s="493"/>
    </row>
    <row r="110" spans="1:18" ht="15.75" customHeight="1">
      <c r="A110" s="273">
        <v>2013</v>
      </c>
      <c r="B110" s="273" t="s">
        <v>129</v>
      </c>
      <c r="C110" s="604"/>
      <c r="D110" s="604"/>
      <c r="E110" s="604"/>
      <c r="F110" s="125">
        <v>1</v>
      </c>
      <c r="G110" s="125"/>
      <c r="H110" s="125">
        <v>1</v>
      </c>
      <c r="I110" s="125">
        <v>1</v>
      </c>
      <c r="J110" s="125"/>
      <c r="K110" s="494"/>
      <c r="L110" s="494"/>
      <c r="M110" s="535">
        <v>1929</v>
      </c>
      <c r="N110" s="48" t="s">
        <v>232</v>
      </c>
      <c r="O110" s="514"/>
      <c r="P110" s="491"/>
      <c r="Q110" s="233">
        <v>0</v>
      </c>
      <c r="R110" s="493"/>
    </row>
    <row r="111" spans="1:18" ht="15.75" customHeight="1">
      <c r="A111" s="273">
        <v>2013</v>
      </c>
      <c r="B111" s="273" t="s">
        <v>129</v>
      </c>
      <c r="C111" s="604"/>
      <c r="D111" s="604"/>
      <c r="E111" s="604"/>
      <c r="F111" s="125">
        <v>1</v>
      </c>
      <c r="G111" s="125"/>
      <c r="H111" s="125">
        <v>1</v>
      </c>
      <c r="I111" s="125">
        <v>1</v>
      </c>
      <c r="J111" s="125"/>
      <c r="K111" s="494"/>
      <c r="L111" s="494"/>
      <c r="M111" s="535">
        <v>1929</v>
      </c>
      <c r="N111" s="48" t="s">
        <v>233</v>
      </c>
      <c r="O111" s="489"/>
      <c r="P111" s="491"/>
      <c r="Q111" s="233">
        <v>0</v>
      </c>
      <c r="R111" s="493"/>
    </row>
    <row r="112" spans="1:18" ht="15.75" customHeight="1">
      <c r="A112" s="273">
        <v>2013</v>
      </c>
      <c r="B112" s="273" t="s">
        <v>129</v>
      </c>
      <c r="C112" s="604"/>
      <c r="D112" s="604"/>
      <c r="E112" s="604"/>
      <c r="F112" s="125">
        <v>1</v>
      </c>
      <c r="G112" s="125">
        <v>1</v>
      </c>
      <c r="H112" s="125"/>
      <c r="I112" s="125">
        <v>1</v>
      </c>
      <c r="J112" s="125"/>
      <c r="K112" s="488"/>
      <c r="L112" s="488"/>
      <c r="M112" s="535">
        <v>1962</v>
      </c>
      <c r="N112" s="48" t="s">
        <v>232</v>
      </c>
      <c r="O112" s="514"/>
      <c r="P112" s="491"/>
      <c r="Q112" s="233">
        <v>0</v>
      </c>
      <c r="R112" s="493"/>
    </row>
    <row r="113" spans="1:18" ht="15.75" customHeight="1">
      <c r="A113" s="273">
        <v>2013</v>
      </c>
      <c r="B113" s="273" t="s">
        <v>129</v>
      </c>
      <c r="C113" s="604"/>
      <c r="D113" s="604"/>
      <c r="E113" s="604"/>
      <c r="F113" s="125">
        <v>1</v>
      </c>
      <c r="G113" s="125">
        <v>1</v>
      </c>
      <c r="H113" s="125"/>
      <c r="I113" s="125">
        <v>1</v>
      </c>
      <c r="J113" s="125"/>
      <c r="K113" s="494"/>
      <c r="L113" s="494"/>
      <c r="M113" s="535">
        <v>1962</v>
      </c>
      <c r="N113" s="48" t="s">
        <v>232</v>
      </c>
      <c r="O113" s="514"/>
      <c r="P113" s="491"/>
      <c r="Q113" s="233">
        <v>0</v>
      </c>
      <c r="R113" s="493"/>
    </row>
    <row r="114" spans="1:18" ht="15.75" customHeight="1">
      <c r="A114" s="273">
        <v>2013</v>
      </c>
      <c r="B114" s="273" t="s">
        <v>129</v>
      </c>
      <c r="C114" s="604"/>
      <c r="D114" s="604"/>
      <c r="E114" s="604"/>
      <c r="F114" s="125">
        <v>1</v>
      </c>
      <c r="G114" s="125">
        <v>1</v>
      </c>
      <c r="H114" s="125"/>
      <c r="I114" s="125">
        <v>1</v>
      </c>
      <c r="J114" s="125"/>
      <c r="K114" s="494"/>
      <c r="L114" s="494"/>
      <c r="M114" s="535">
        <v>1962</v>
      </c>
      <c r="N114" s="48" t="s">
        <v>121</v>
      </c>
      <c r="O114" s="514"/>
      <c r="P114" s="491"/>
      <c r="Q114" s="233">
        <v>0</v>
      </c>
      <c r="R114" s="493"/>
    </row>
    <row r="115" spans="1:49" s="134" customFormat="1" ht="15.75" customHeight="1">
      <c r="A115" s="273">
        <v>2013</v>
      </c>
      <c r="B115" s="273" t="s">
        <v>129</v>
      </c>
      <c r="C115" s="604"/>
      <c r="D115" s="604"/>
      <c r="E115" s="604"/>
      <c r="F115" s="125">
        <v>1</v>
      </c>
      <c r="G115" s="125"/>
      <c r="H115" s="125">
        <v>1</v>
      </c>
      <c r="I115" s="125">
        <v>1</v>
      </c>
      <c r="J115" s="125"/>
      <c r="K115" s="494"/>
      <c r="L115" s="494"/>
      <c r="M115" s="535">
        <v>1935</v>
      </c>
      <c r="N115" s="48" t="s">
        <v>232</v>
      </c>
      <c r="O115" s="514"/>
      <c r="P115" s="491"/>
      <c r="Q115" s="233">
        <v>0</v>
      </c>
      <c r="R115" s="493"/>
      <c r="S115" s="538"/>
      <c r="T115" s="538"/>
      <c r="U115" s="538"/>
      <c r="V115" s="538"/>
      <c r="W115" s="538"/>
      <c r="X115" s="538"/>
      <c r="Y115" s="538"/>
      <c r="Z115" s="538"/>
      <c r="AA115" s="538"/>
      <c r="AB115" s="538"/>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row>
    <row r="116" spans="1:18" ht="15.75" customHeight="1">
      <c r="A116" s="273">
        <v>2013</v>
      </c>
      <c r="B116" s="273" t="s">
        <v>129</v>
      </c>
      <c r="C116" s="604"/>
      <c r="D116" s="604"/>
      <c r="E116" s="604"/>
      <c r="F116" s="125">
        <v>1</v>
      </c>
      <c r="G116" s="125"/>
      <c r="H116" s="125">
        <v>1</v>
      </c>
      <c r="I116" s="125">
        <v>1</v>
      </c>
      <c r="J116" s="125"/>
      <c r="K116" s="494"/>
      <c r="L116" s="494"/>
      <c r="M116" s="535">
        <v>1935</v>
      </c>
      <c r="N116" s="48" t="s">
        <v>233</v>
      </c>
      <c r="O116" s="514"/>
      <c r="P116" s="491"/>
      <c r="Q116" s="233">
        <v>0</v>
      </c>
      <c r="R116" s="493"/>
    </row>
    <row r="117" spans="1:18" ht="15.75" customHeight="1">
      <c r="A117" s="273">
        <v>2013</v>
      </c>
      <c r="B117" s="273" t="s">
        <v>129</v>
      </c>
      <c r="C117" s="604"/>
      <c r="D117" s="604"/>
      <c r="E117" s="604"/>
      <c r="F117" s="125">
        <v>1</v>
      </c>
      <c r="G117" s="125"/>
      <c r="H117" s="125">
        <v>1</v>
      </c>
      <c r="I117" s="125">
        <v>1</v>
      </c>
      <c r="J117" s="125"/>
      <c r="K117" s="494"/>
      <c r="L117" s="494"/>
      <c r="M117" s="535">
        <v>1959</v>
      </c>
      <c r="N117" s="48" t="s">
        <v>121</v>
      </c>
      <c r="O117" s="514"/>
      <c r="P117" s="491"/>
      <c r="Q117" s="233">
        <v>1034.55</v>
      </c>
      <c r="R117" s="75" t="s">
        <v>98</v>
      </c>
    </row>
    <row r="118" spans="1:18" ht="15.75" customHeight="1">
      <c r="A118" s="273">
        <v>2013</v>
      </c>
      <c r="B118" s="273" t="s">
        <v>129</v>
      </c>
      <c r="C118" s="604"/>
      <c r="D118" s="604"/>
      <c r="E118" s="604"/>
      <c r="F118" s="125">
        <v>1</v>
      </c>
      <c r="G118" s="125">
        <v>1</v>
      </c>
      <c r="H118" s="125"/>
      <c r="I118" s="125">
        <v>1</v>
      </c>
      <c r="J118" s="125"/>
      <c r="K118" s="488"/>
      <c r="L118" s="488"/>
      <c r="M118" s="535">
        <v>1930</v>
      </c>
      <c r="N118" s="48" t="s">
        <v>232</v>
      </c>
      <c r="O118" s="514"/>
      <c r="P118" s="491"/>
      <c r="Q118" s="233">
        <v>0</v>
      </c>
      <c r="R118" s="493"/>
    </row>
    <row r="119" spans="1:18" ht="15.75" customHeight="1">
      <c r="A119" s="273">
        <v>2013</v>
      </c>
      <c r="B119" s="273" t="s">
        <v>129</v>
      </c>
      <c r="C119" s="604"/>
      <c r="D119" s="604"/>
      <c r="E119" s="604"/>
      <c r="F119" s="125">
        <v>1</v>
      </c>
      <c r="G119" s="125"/>
      <c r="H119" s="125">
        <v>1</v>
      </c>
      <c r="I119" s="125">
        <v>1</v>
      </c>
      <c r="J119" s="125"/>
      <c r="K119" s="494"/>
      <c r="L119" s="494"/>
      <c r="M119" s="535">
        <v>1924</v>
      </c>
      <c r="N119" s="48" t="s">
        <v>233</v>
      </c>
      <c r="O119" s="490"/>
      <c r="P119" s="491"/>
      <c r="Q119" s="233">
        <v>0</v>
      </c>
      <c r="R119" s="493"/>
    </row>
    <row r="120" spans="1:18" ht="15.75" customHeight="1">
      <c r="A120" s="273">
        <v>2013</v>
      </c>
      <c r="B120" s="273" t="s">
        <v>129</v>
      </c>
      <c r="C120" s="604"/>
      <c r="D120" s="604"/>
      <c r="E120" s="604"/>
      <c r="F120" s="125">
        <v>1</v>
      </c>
      <c r="G120" s="125">
        <v>1</v>
      </c>
      <c r="H120" s="125"/>
      <c r="I120" s="125">
        <v>1</v>
      </c>
      <c r="J120" s="125"/>
      <c r="K120" s="494"/>
      <c r="L120" s="494"/>
      <c r="M120" s="535">
        <v>1941</v>
      </c>
      <c r="N120" s="48" t="s">
        <v>232</v>
      </c>
      <c r="O120" s="514"/>
      <c r="P120" s="491"/>
      <c r="Q120" s="233">
        <v>0</v>
      </c>
      <c r="R120" s="493"/>
    </row>
    <row r="121" spans="1:18" ht="15.75" customHeight="1">
      <c r="A121" s="273">
        <v>2013</v>
      </c>
      <c r="B121" s="273" t="s">
        <v>129</v>
      </c>
      <c r="C121" s="604"/>
      <c r="D121" s="604"/>
      <c r="E121" s="604"/>
      <c r="F121" s="125">
        <v>1</v>
      </c>
      <c r="G121" s="125">
        <v>1</v>
      </c>
      <c r="H121" s="125"/>
      <c r="I121" s="125">
        <v>1</v>
      </c>
      <c r="J121" s="125"/>
      <c r="K121" s="494"/>
      <c r="L121" s="494"/>
      <c r="M121" s="535">
        <v>1941</v>
      </c>
      <c r="N121" s="48" t="s">
        <v>233</v>
      </c>
      <c r="O121" s="514"/>
      <c r="P121" s="491"/>
      <c r="Q121" s="233">
        <v>0</v>
      </c>
      <c r="R121" s="493"/>
    </row>
    <row r="122" spans="1:18" ht="15.75" customHeight="1">
      <c r="A122" s="273">
        <v>2013</v>
      </c>
      <c r="B122" s="273" t="s">
        <v>129</v>
      </c>
      <c r="C122" s="604"/>
      <c r="D122" s="604"/>
      <c r="E122" s="604"/>
      <c r="F122" s="125">
        <v>1</v>
      </c>
      <c r="G122" s="125">
        <v>1</v>
      </c>
      <c r="H122" s="125"/>
      <c r="I122" s="125">
        <v>1</v>
      </c>
      <c r="J122" s="125"/>
      <c r="K122" s="494"/>
      <c r="L122" s="494"/>
      <c r="M122" s="535">
        <v>1941</v>
      </c>
      <c r="N122" s="48" t="s">
        <v>233</v>
      </c>
      <c r="O122" s="514"/>
      <c r="P122" s="491"/>
      <c r="Q122" s="233">
        <v>0</v>
      </c>
      <c r="R122" s="493"/>
    </row>
    <row r="123" spans="1:18" ht="15.75" customHeight="1">
      <c r="A123" s="273">
        <v>2013</v>
      </c>
      <c r="B123" s="273" t="s">
        <v>129</v>
      </c>
      <c r="C123" s="604"/>
      <c r="D123" s="604"/>
      <c r="E123" s="604"/>
      <c r="F123" s="125">
        <v>1</v>
      </c>
      <c r="G123" s="125">
        <v>1</v>
      </c>
      <c r="H123" s="125"/>
      <c r="I123" s="125">
        <v>1</v>
      </c>
      <c r="J123" s="125"/>
      <c r="K123" s="494"/>
      <c r="L123" s="494"/>
      <c r="M123" s="535">
        <v>1935</v>
      </c>
      <c r="N123" s="48" t="s">
        <v>121</v>
      </c>
      <c r="O123" s="514"/>
      <c r="P123" s="491"/>
      <c r="Q123" s="233">
        <v>0</v>
      </c>
      <c r="R123" s="493"/>
    </row>
    <row r="124" spans="1:18" ht="15.75" customHeight="1">
      <c r="A124" s="273">
        <v>2013</v>
      </c>
      <c r="B124" s="273" t="s">
        <v>129</v>
      </c>
      <c r="C124" s="604"/>
      <c r="D124" s="604"/>
      <c r="E124" s="604"/>
      <c r="F124" s="125">
        <v>1</v>
      </c>
      <c r="G124" s="125">
        <v>1</v>
      </c>
      <c r="H124" s="125"/>
      <c r="I124" s="125">
        <v>1</v>
      </c>
      <c r="J124" s="125"/>
      <c r="K124" s="494"/>
      <c r="L124" s="494"/>
      <c r="M124" s="535">
        <v>1941</v>
      </c>
      <c r="N124" s="48" t="s">
        <v>233</v>
      </c>
      <c r="O124" s="514"/>
      <c r="P124" s="491"/>
      <c r="Q124" s="233">
        <v>0</v>
      </c>
      <c r="R124" s="493"/>
    </row>
    <row r="125" spans="1:18" ht="15.75" customHeight="1">
      <c r="A125" s="273">
        <v>2013</v>
      </c>
      <c r="B125" s="273" t="s">
        <v>129</v>
      </c>
      <c r="C125" s="604"/>
      <c r="D125" s="604"/>
      <c r="E125" s="604"/>
      <c r="F125" s="125">
        <v>1</v>
      </c>
      <c r="G125" s="125">
        <v>1</v>
      </c>
      <c r="H125" s="125"/>
      <c r="I125" s="125">
        <v>1</v>
      </c>
      <c r="J125" s="125"/>
      <c r="K125" s="494"/>
      <c r="L125" s="494"/>
      <c r="M125" s="535">
        <v>1968</v>
      </c>
      <c r="N125" s="48" t="s">
        <v>121</v>
      </c>
      <c r="O125" s="514"/>
      <c r="P125" s="491"/>
      <c r="Q125" s="233">
        <v>0</v>
      </c>
      <c r="R125" s="493"/>
    </row>
    <row r="126" spans="1:18" ht="15.75" customHeight="1">
      <c r="A126" s="273">
        <v>2013</v>
      </c>
      <c r="B126" s="273" t="s">
        <v>129</v>
      </c>
      <c r="C126" s="604"/>
      <c r="D126" s="604"/>
      <c r="E126" s="604"/>
      <c r="F126" s="125">
        <v>1</v>
      </c>
      <c r="G126" s="125">
        <v>1</v>
      </c>
      <c r="H126" s="125"/>
      <c r="I126" s="125">
        <v>1</v>
      </c>
      <c r="J126" s="125"/>
      <c r="K126" s="488"/>
      <c r="L126" s="488"/>
      <c r="M126" s="535">
        <v>1947</v>
      </c>
      <c r="N126" s="48" t="s">
        <v>232</v>
      </c>
      <c r="O126" s="514"/>
      <c r="P126" s="495"/>
      <c r="Q126" s="233">
        <v>0</v>
      </c>
      <c r="R126" s="493"/>
    </row>
    <row r="127" spans="1:18" ht="15.75" customHeight="1">
      <c r="A127" s="273">
        <v>2013</v>
      </c>
      <c r="B127" s="273" t="s">
        <v>129</v>
      </c>
      <c r="C127" s="604"/>
      <c r="D127" s="604"/>
      <c r="E127" s="604"/>
      <c r="F127" s="125">
        <v>1</v>
      </c>
      <c r="G127" s="125">
        <v>1</v>
      </c>
      <c r="H127" s="125"/>
      <c r="I127" s="125">
        <v>1</v>
      </c>
      <c r="J127" s="125"/>
      <c r="K127" s="494"/>
      <c r="L127" s="494"/>
      <c r="M127" s="535">
        <v>1947</v>
      </c>
      <c r="N127" s="48" t="s">
        <v>232</v>
      </c>
      <c r="O127" s="514"/>
      <c r="P127" s="491"/>
      <c r="Q127" s="233">
        <v>0</v>
      </c>
      <c r="R127" s="493"/>
    </row>
    <row r="128" spans="1:18" ht="15.75" customHeight="1">
      <c r="A128" s="273">
        <v>2013</v>
      </c>
      <c r="B128" s="273" t="s">
        <v>129</v>
      </c>
      <c r="C128" s="604"/>
      <c r="D128" s="604"/>
      <c r="E128" s="604"/>
      <c r="F128" s="125">
        <v>1</v>
      </c>
      <c r="G128" s="125">
        <v>1</v>
      </c>
      <c r="H128" s="125"/>
      <c r="I128" s="125">
        <v>1</v>
      </c>
      <c r="J128" s="125"/>
      <c r="K128" s="494"/>
      <c r="L128" s="494"/>
      <c r="M128" s="535">
        <v>1935</v>
      </c>
      <c r="N128" s="48" t="s">
        <v>232</v>
      </c>
      <c r="O128" s="514"/>
      <c r="P128" s="491"/>
      <c r="Q128" s="233">
        <v>0</v>
      </c>
      <c r="R128" s="493"/>
    </row>
    <row r="129" spans="1:18" ht="15.75" customHeight="1">
      <c r="A129" s="273">
        <v>2013</v>
      </c>
      <c r="B129" s="273" t="s">
        <v>129</v>
      </c>
      <c r="C129" s="604"/>
      <c r="D129" s="604"/>
      <c r="E129" s="604"/>
      <c r="F129" s="125">
        <v>1</v>
      </c>
      <c r="G129" s="125"/>
      <c r="H129" s="125">
        <v>1</v>
      </c>
      <c r="I129" s="125">
        <v>1</v>
      </c>
      <c r="J129" s="125"/>
      <c r="K129" s="488"/>
      <c r="L129" s="488"/>
      <c r="M129" s="535">
        <v>1933</v>
      </c>
      <c r="N129" s="48" t="s">
        <v>233</v>
      </c>
      <c r="O129" s="514"/>
      <c r="P129" s="491"/>
      <c r="Q129" s="233">
        <v>0</v>
      </c>
      <c r="R129" s="493"/>
    </row>
    <row r="130" spans="1:18" ht="15.75" customHeight="1">
      <c r="A130" s="629" t="s">
        <v>161</v>
      </c>
      <c r="B130" s="629"/>
      <c r="C130" s="519"/>
      <c r="D130" s="141"/>
      <c r="E130" s="28"/>
      <c r="F130" s="14">
        <f>SUM(F108:F129)</f>
        <v>22</v>
      </c>
      <c r="G130" s="14">
        <f>SUM(G108:G129)</f>
        <v>13</v>
      </c>
      <c r="H130" s="14">
        <f>SUM(H108:H129)</f>
        <v>9</v>
      </c>
      <c r="I130" s="14">
        <f>SUM(I108:I129)</f>
        <v>22</v>
      </c>
      <c r="J130" s="14">
        <f>SUM(J108:J129)</f>
        <v>0</v>
      </c>
      <c r="K130" s="28"/>
      <c r="L130" s="28"/>
      <c r="M130" s="28"/>
      <c r="N130" s="28"/>
      <c r="O130" s="197"/>
      <c r="P130" s="197"/>
      <c r="Q130" s="228">
        <f>SUM(Q108:Q129)</f>
        <v>1514.55</v>
      </c>
      <c r="R130" s="142"/>
    </row>
    <row r="131" spans="1:18" ht="15.75" customHeight="1">
      <c r="A131" s="628" t="s">
        <v>50</v>
      </c>
      <c r="B131" s="628"/>
      <c r="C131" s="520"/>
      <c r="D131" s="139"/>
      <c r="E131" s="406"/>
      <c r="F131" s="13"/>
      <c r="G131" s="496"/>
      <c r="H131" s="496"/>
      <c r="I131" s="340"/>
      <c r="J131" s="340"/>
      <c r="K131" s="340"/>
      <c r="L131" s="340"/>
      <c r="M131" s="496"/>
      <c r="N131" s="496"/>
      <c r="O131" s="302"/>
      <c r="P131" s="302"/>
      <c r="Q131" s="498"/>
      <c r="R131" s="553"/>
    </row>
    <row r="132" spans="1:18" ht="40.5" customHeight="1">
      <c r="A132" s="24" t="s">
        <v>124</v>
      </c>
      <c r="B132" s="24" t="s">
        <v>125</v>
      </c>
      <c r="C132" s="24" t="s">
        <v>138</v>
      </c>
      <c r="D132" s="24" t="s">
        <v>44</v>
      </c>
      <c r="E132" s="24" t="s">
        <v>45</v>
      </c>
      <c r="F132" s="23" t="s">
        <v>62</v>
      </c>
      <c r="G132" s="24" t="s">
        <v>156</v>
      </c>
      <c r="H132" s="24" t="s">
        <v>157</v>
      </c>
      <c r="I132" s="24" t="s">
        <v>69</v>
      </c>
      <c r="J132" s="24" t="s">
        <v>63</v>
      </c>
      <c r="K132" s="24" t="s">
        <v>216</v>
      </c>
      <c r="L132" s="24" t="s">
        <v>18</v>
      </c>
      <c r="M132" s="24" t="s">
        <v>61</v>
      </c>
      <c r="N132" s="24" t="s">
        <v>10</v>
      </c>
      <c r="O132" s="146" t="s">
        <v>122</v>
      </c>
      <c r="P132" s="146" t="s">
        <v>123</v>
      </c>
      <c r="Q132" s="140" t="s">
        <v>11</v>
      </c>
      <c r="R132" s="140" t="s">
        <v>21</v>
      </c>
    </row>
    <row r="133" spans="1:18" ht="15.75" customHeight="1">
      <c r="A133" s="273">
        <v>2013</v>
      </c>
      <c r="B133" s="273" t="s">
        <v>130</v>
      </c>
      <c r="C133" s="604"/>
      <c r="D133" s="604"/>
      <c r="E133" s="604"/>
      <c r="F133" s="259">
        <v>1</v>
      </c>
      <c r="G133" s="259"/>
      <c r="H133" s="259">
        <v>1</v>
      </c>
      <c r="I133" s="259">
        <v>1</v>
      </c>
      <c r="J133" s="488"/>
      <c r="K133" s="488"/>
      <c r="L133" s="488"/>
      <c r="M133" s="535">
        <v>1932</v>
      </c>
      <c r="N133" s="48" t="s">
        <v>233</v>
      </c>
      <c r="O133" s="521"/>
      <c r="P133" s="491"/>
      <c r="Q133" s="233">
        <v>0</v>
      </c>
      <c r="R133" s="493"/>
    </row>
    <row r="134" spans="1:18" ht="15.75" customHeight="1">
      <c r="A134" s="273">
        <v>2013</v>
      </c>
      <c r="B134" s="273" t="s">
        <v>130</v>
      </c>
      <c r="C134" s="604"/>
      <c r="D134" s="604"/>
      <c r="E134" s="604"/>
      <c r="F134" s="259">
        <v>1</v>
      </c>
      <c r="G134" s="259">
        <v>1</v>
      </c>
      <c r="H134" s="259"/>
      <c r="I134" s="259">
        <v>1</v>
      </c>
      <c r="J134" s="488"/>
      <c r="K134" s="488"/>
      <c r="L134" s="488"/>
      <c r="M134" s="535">
        <v>1955</v>
      </c>
      <c r="N134" s="48" t="s">
        <v>232</v>
      </c>
      <c r="O134" s="521"/>
      <c r="P134" s="491"/>
      <c r="Q134" s="233">
        <v>0</v>
      </c>
      <c r="R134" s="493"/>
    </row>
    <row r="135" spans="1:18" ht="15.75" customHeight="1">
      <c r="A135" s="273">
        <v>2013</v>
      </c>
      <c r="B135" s="273" t="s">
        <v>130</v>
      </c>
      <c r="C135" s="604"/>
      <c r="D135" s="604"/>
      <c r="E135" s="604"/>
      <c r="F135" s="259">
        <v>1</v>
      </c>
      <c r="G135" s="259">
        <v>1</v>
      </c>
      <c r="H135" s="259"/>
      <c r="I135" s="259">
        <v>1</v>
      </c>
      <c r="J135" s="488"/>
      <c r="K135" s="488"/>
      <c r="L135" s="488"/>
      <c r="M135" s="535">
        <v>1958</v>
      </c>
      <c r="N135" s="48" t="s">
        <v>121</v>
      </c>
      <c r="O135" s="521"/>
      <c r="P135" s="491"/>
      <c r="Q135" s="233">
        <v>0</v>
      </c>
      <c r="R135" s="493"/>
    </row>
    <row r="136" spans="1:18" ht="15.75" customHeight="1">
      <c r="A136" s="273">
        <v>2013</v>
      </c>
      <c r="B136" s="273" t="s">
        <v>130</v>
      </c>
      <c r="C136" s="604"/>
      <c r="D136" s="604"/>
      <c r="E136" s="604"/>
      <c r="F136" s="259">
        <v>1</v>
      </c>
      <c r="G136" s="259">
        <v>1</v>
      </c>
      <c r="H136" s="259"/>
      <c r="I136" s="259">
        <v>1</v>
      </c>
      <c r="J136" s="488"/>
      <c r="K136" s="488"/>
      <c r="L136" s="488"/>
      <c r="M136" s="535">
        <v>1952</v>
      </c>
      <c r="N136" s="48" t="s">
        <v>232</v>
      </c>
      <c r="O136" s="521"/>
      <c r="P136" s="491"/>
      <c r="Q136" s="233">
        <v>0</v>
      </c>
      <c r="R136" s="493"/>
    </row>
    <row r="137" spans="1:18" ht="15.75" customHeight="1">
      <c r="A137" s="273">
        <v>2013</v>
      </c>
      <c r="B137" s="273" t="s">
        <v>130</v>
      </c>
      <c r="C137" s="604"/>
      <c r="D137" s="604"/>
      <c r="E137" s="604"/>
      <c r="F137" s="259">
        <v>1</v>
      </c>
      <c r="G137" s="259">
        <v>1</v>
      </c>
      <c r="H137" s="259"/>
      <c r="I137" s="259">
        <v>1</v>
      </c>
      <c r="J137" s="488"/>
      <c r="K137" s="488"/>
      <c r="L137" s="488"/>
      <c r="M137" s="535">
        <v>1927</v>
      </c>
      <c r="N137" s="48" t="s">
        <v>121</v>
      </c>
      <c r="O137" s="521"/>
      <c r="P137" s="491"/>
      <c r="Q137" s="233">
        <v>0</v>
      </c>
      <c r="R137" s="493"/>
    </row>
    <row r="138" spans="1:18" ht="15.75" customHeight="1">
      <c r="A138" s="273">
        <v>2013</v>
      </c>
      <c r="B138" s="273" t="s">
        <v>130</v>
      </c>
      <c r="C138" s="604"/>
      <c r="D138" s="604"/>
      <c r="E138" s="604"/>
      <c r="F138" s="259">
        <v>1</v>
      </c>
      <c r="G138" s="259"/>
      <c r="H138" s="259">
        <v>1</v>
      </c>
      <c r="I138" s="259">
        <v>1</v>
      </c>
      <c r="J138" s="488"/>
      <c r="K138" s="488"/>
      <c r="L138" s="488"/>
      <c r="M138" s="535">
        <v>1958</v>
      </c>
      <c r="N138" s="48" t="s">
        <v>232</v>
      </c>
      <c r="O138" s="521"/>
      <c r="P138" s="491"/>
      <c r="Q138" s="233">
        <v>0</v>
      </c>
      <c r="R138" s="493"/>
    </row>
    <row r="139" spans="1:18" ht="15.75" customHeight="1">
      <c r="A139" s="273">
        <v>2013</v>
      </c>
      <c r="B139" s="273" t="s">
        <v>130</v>
      </c>
      <c r="C139" s="604"/>
      <c r="D139" s="604"/>
      <c r="E139" s="604"/>
      <c r="F139" s="259">
        <v>1</v>
      </c>
      <c r="G139" s="259">
        <v>1</v>
      </c>
      <c r="H139" s="259"/>
      <c r="I139" s="259">
        <v>1</v>
      </c>
      <c r="J139" s="488"/>
      <c r="K139" s="488"/>
      <c r="L139" s="488"/>
      <c r="M139" s="535">
        <v>1932</v>
      </c>
      <c r="N139" s="48" t="s">
        <v>121</v>
      </c>
      <c r="O139" s="521"/>
      <c r="P139" s="491"/>
      <c r="Q139" s="233">
        <v>0</v>
      </c>
      <c r="R139" s="493"/>
    </row>
    <row r="140" spans="1:18" ht="15.75" customHeight="1">
      <c r="A140" s="273">
        <v>2013</v>
      </c>
      <c r="B140" s="273" t="s">
        <v>130</v>
      </c>
      <c r="C140" s="604"/>
      <c r="D140" s="604"/>
      <c r="E140" s="604"/>
      <c r="F140" s="259">
        <v>1</v>
      </c>
      <c r="G140" s="259">
        <v>1</v>
      </c>
      <c r="H140" s="259"/>
      <c r="I140" s="259">
        <v>1</v>
      </c>
      <c r="J140" s="488"/>
      <c r="K140" s="488"/>
      <c r="L140" s="488"/>
      <c r="M140" s="535">
        <v>1951</v>
      </c>
      <c r="N140" s="48" t="s">
        <v>232</v>
      </c>
      <c r="O140" s="521"/>
      <c r="P140" s="491"/>
      <c r="Q140" s="233">
        <v>0</v>
      </c>
      <c r="R140" s="493"/>
    </row>
    <row r="141" spans="1:18" ht="15.75" customHeight="1">
      <c r="A141" s="273">
        <v>2013</v>
      </c>
      <c r="B141" s="273" t="s">
        <v>130</v>
      </c>
      <c r="C141" s="604"/>
      <c r="D141" s="604"/>
      <c r="E141" s="604"/>
      <c r="F141" s="259">
        <v>1</v>
      </c>
      <c r="G141" s="259">
        <v>1</v>
      </c>
      <c r="H141" s="259"/>
      <c r="I141" s="259">
        <v>1</v>
      </c>
      <c r="J141" s="488"/>
      <c r="K141" s="488"/>
      <c r="L141" s="488"/>
      <c r="M141" s="535">
        <v>1948</v>
      </c>
      <c r="N141" s="48" t="s">
        <v>232</v>
      </c>
      <c r="O141" s="521"/>
      <c r="P141" s="491"/>
      <c r="Q141" s="233">
        <v>0</v>
      </c>
      <c r="R141" s="493"/>
    </row>
    <row r="142" spans="1:18" ht="15.75" customHeight="1">
      <c r="A142" s="273">
        <v>2013</v>
      </c>
      <c r="B142" s="273" t="s">
        <v>130</v>
      </c>
      <c r="C142" s="604"/>
      <c r="D142" s="604"/>
      <c r="E142" s="604"/>
      <c r="F142" s="259">
        <v>1</v>
      </c>
      <c r="G142" s="259"/>
      <c r="H142" s="259">
        <v>1</v>
      </c>
      <c r="I142" s="259">
        <v>1</v>
      </c>
      <c r="J142" s="488"/>
      <c r="K142" s="488"/>
      <c r="L142" s="488"/>
      <c r="M142" s="535">
        <v>1926</v>
      </c>
      <c r="N142" s="48" t="s">
        <v>233</v>
      </c>
      <c r="O142" s="521"/>
      <c r="P142" s="491"/>
      <c r="Q142" s="233">
        <v>0</v>
      </c>
      <c r="R142" s="493"/>
    </row>
    <row r="143" spans="1:18" ht="15.75" customHeight="1">
      <c r="A143" s="273">
        <v>2013</v>
      </c>
      <c r="B143" s="273" t="s">
        <v>130</v>
      </c>
      <c r="C143" s="604"/>
      <c r="D143" s="604"/>
      <c r="E143" s="604"/>
      <c r="F143" s="259">
        <v>1</v>
      </c>
      <c r="G143" s="259"/>
      <c r="H143" s="259">
        <v>1</v>
      </c>
      <c r="I143" s="259">
        <v>1</v>
      </c>
      <c r="J143" s="488"/>
      <c r="K143" s="488"/>
      <c r="L143" s="488"/>
      <c r="M143" s="535">
        <v>1926</v>
      </c>
      <c r="N143" s="48" t="s">
        <v>233</v>
      </c>
      <c r="O143" s="521"/>
      <c r="P143" s="491"/>
      <c r="Q143" s="233">
        <v>0</v>
      </c>
      <c r="R143" s="493"/>
    </row>
    <row r="144" spans="1:18" ht="15.75" customHeight="1">
      <c r="A144" s="273">
        <v>2013</v>
      </c>
      <c r="B144" s="273" t="s">
        <v>130</v>
      </c>
      <c r="C144" s="604"/>
      <c r="D144" s="604"/>
      <c r="E144" s="604"/>
      <c r="F144" s="259">
        <v>1</v>
      </c>
      <c r="G144" s="259"/>
      <c r="H144" s="259">
        <v>1</v>
      </c>
      <c r="I144" s="259">
        <v>1</v>
      </c>
      <c r="J144" s="488"/>
      <c r="K144" s="488"/>
      <c r="L144" s="488"/>
      <c r="M144" s="535">
        <v>1934</v>
      </c>
      <c r="N144" s="48" t="s">
        <v>233</v>
      </c>
      <c r="O144" s="521"/>
      <c r="P144" s="491"/>
      <c r="Q144" s="233">
        <v>0</v>
      </c>
      <c r="R144" s="493"/>
    </row>
    <row r="145" spans="1:18" ht="15.75" customHeight="1">
      <c r="A145" s="273">
        <v>2013</v>
      </c>
      <c r="B145" s="273" t="s">
        <v>130</v>
      </c>
      <c r="C145" s="604"/>
      <c r="D145" s="604"/>
      <c r="E145" s="604"/>
      <c r="F145" s="259">
        <v>1</v>
      </c>
      <c r="G145" s="259"/>
      <c r="H145" s="259">
        <v>1</v>
      </c>
      <c r="I145" s="259">
        <v>1</v>
      </c>
      <c r="J145" s="488"/>
      <c r="K145" s="488"/>
      <c r="L145" s="488"/>
      <c r="M145" s="535">
        <v>1942</v>
      </c>
      <c r="N145" s="48" t="s">
        <v>121</v>
      </c>
      <c r="O145" s="521"/>
      <c r="P145" s="491"/>
      <c r="Q145" s="233">
        <v>0</v>
      </c>
      <c r="R145" s="493"/>
    </row>
    <row r="146" spans="1:18" ht="15.75" customHeight="1">
      <c r="A146" s="273">
        <v>2013</v>
      </c>
      <c r="B146" s="273" t="s">
        <v>130</v>
      </c>
      <c r="C146" s="604"/>
      <c r="D146" s="604"/>
      <c r="E146" s="604"/>
      <c r="F146" s="259">
        <v>1</v>
      </c>
      <c r="G146" s="259">
        <v>1</v>
      </c>
      <c r="H146" s="259"/>
      <c r="I146" s="259">
        <v>1</v>
      </c>
      <c r="J146" s="488"/>
      <c r="K146" s="488"/>
      <c r="L146" s="488"/>
      <c r="M146" s="535">
        <v>1936</v>
      </c>
      <c r="N146" s="48" t="s">
        <v>232</v>
      </c>
      <c r="O146" s="521"/>
      <c r="P146" s="491"/>
      <c r="Q146" s="233">
        <v>0</v>
      </c>
      <c r="R146" s="493"/>
    </row>
    <row r="147" spans="1:18" ht="15.75" customHeight="1">
      <c r="A147" s="273">
        <v>2013</v>
      </c>
      <c r="B147" s="273" t="s">
        <v>130</v>
      </c>
      <c r="C147" s="604"/>
      <c r="D147" s="604"/>
      <c r="E147" s="604"/>
      <c r="F147" s="259">
        <v>1</v>
      </c>
      <c r="G147" s="259">
        <v>1</v>
      </c>
      <c r="H147" s="259"/>
      <c r="I147" s="259">
        <v>1</v>
      </c>
      <c r="J147" s="488"/>
      <c r="K147" s="488"/>
      <c r="L147" s="488"/>
      <c r="M147" s="535">
        <v>1929</v>
      </c>
      <c r="N147" s="48" t="s">
        <v>233</v>
      </c>
      <c r="O147" s="521"/>
      <c r="P147" s="491"/>
      <c r="Q147" s="233">
        <v>0</v>
      </c>
      <c r="R147" s="493"/>
    </row>
    <row r="148" spans="1:18" ht="15.75" customHeight="1">
      <c r="A148" s="273">
        <v>2013</v>
      </c>
      <c r="B148" s="273" t="s">
        <v>130</v>
      </c>
      <c r="C148" s="604"/>
      <c r="D148" s="604"/>
      <c r="E148" s="604"/>
      <c r="F148" s="259">
        <v>1</v>
      </c>
      <c r="G148" s="259">
        <v>1</v>
      </c>
      <c r="H148" s="259"/>
      <c r="I148" s="259">
        <v>1</v>
      </c>
      <c r="J148" s="488"/>
      <c r="K148" s="488"/>
      <c r="L148" s="488"/>
      <c r="M148" s="535">
        <v>1926</v>
      </c>
      <c r="N148" s="48" t="s">
        <v>233</v>
      </c>
      <c r="O148" s="521"/>
      <c r="P148" s="491"/>
      <c r="Q148" s="233">
        <v>0</v>
      </c>
      <c r="R148" s="493"/>
    </row>
    <row r="149" spans="1:18" ht="15.75" customHeight="1">
      <c r="A149" s="273">
        <v>2013</v>
      </c>
      <c r="B149" s="273" t="s">
        <v>130</v>
      </c>
      <c r="C149" s="604"/>
      <c r="D149" s="604"/>
      <c r="E149" s="604"/>
      <c r="F149" s="259">
        <v>1</v>
      </c>
      <c r="G149" s="259"/>
      <c r="H149" s="259">
        <v>1</v>
      </c>
      <c r="I149" s="259">
        <v>1</v>
      </c>
      <c r="J149" s="488"/>
      <c r="K149" s="488"/>
      <c r="L149" s="488"/>
      <c r="M149" s="535">
        <v>1928</v>
      </c>
      <c r="N149" s="48" t="s">
        <v>233</v>
      </c>
      <c r="O149" s="521"/>
      <c r="P149" s="491"/>
      <c r="Q149" s="233">
        <v>0</v>
      </c>
      <c r="R149" s="493"/>
    </row>
    <row r="150" spans="1:18" ht="15.75" customHeight="1">
      <c r="A150" s="273">
        <v>2013</v>
      </c>
      <c r="B150" s="273" t="s">
        <v>130</v>
      </c>
      <c r="C150" s="604"/>
      <c r="D150" s="604"/>
      <c r="E150" s="604"/>
      <c r="F150" s="259">
        <v>1</v>
      </c>
      <c r="G150" s="259">
        <v>1</v>
      </c>
      <c r="H150" s="259"/>
      <c r="I150" s="259">
        <v>1</v>
      </c>
      <c r="J150" s="488"/>
      <c r="K150" s="488"/>
      <c r="L150" s="488"/>
      <c r="M150" s="535">
        <v>1943</v>
      </c>
      <c r="N150" s="48" t="s">
        <v>233</v>
      </c>
      <c r="O150" s="521"/>
      <c r="P150" s="491"/>
      <c r="Q150" s="233">
        <v>0</v>
      </c>
      <c r="R150" s="493"/>
    </row>
    <row r="151" spans="1:18" ht="15.75" customHeight="1">
      <c r="A151" s="273">
        <v>2013</v>
      </c>
      <c r="B151" s="273" t="s">
        <v>130</v>
      </c>
      <c r="C151" s="604"/>
      <c r="D151" s="604"/>
      <c r="E151" s="604"/>
      <c r="F151" s="259">
        <v>1</v>
      </c>
      <c r="G151" s="259"/>
      <c r="H151" s="259">
        <v>1</v>
      </c>
      <c r="I151" s="259">
        <v>1</v>
      </c>
      <c r="J151" s="488"/>
      <c r="K151" s="488"/>
      <c r="L151" s="488"/>
      <c r="M151" s="535">
        <v>1923</v>
      </c>
      <c r="N151" s="48" t="s">
        <v>233</v>
      </c>
      <c r="O151" s="521"/>
      <c r="P151" s="491"/>
      <c r="Q151" s="233">
        <v>0</v>
      </c>
      <c r="R151" s="493"/>
    </row>
    <row r="152" spans="1:18" ht="15.75" customHeight="1">
      <c r="A152" s="273">
        <v>2013</v>
      </c>
      <c r="B152" s="273" t="s">
        <v>130</v>
      </c>
      <c r="C152" s="604"/>
      <c r="D152" s="604"/>
      <c r="E152" s="604"/>
      <c r="F152" s="259">
        <v>1</v>
      </c>
      <c r="G152" s="259"/>
      <c r="H152" s="259">
        <v>1</v>
      </c>
      <c r="I152" s="259">
        <v>1</v>
      </c>
      <c r="J152" s="488"/>
      <c r="K152" s="488"/>
      <c r="L152" s="488"/>
      <c r="M152" s="535">
        <v>1961</v>
      </c>
      <c r="N152" s="48" t="s">
        <v>233</v>
      </c>
      <c r="O152" s="521"/>
      <c r="P152" s="491"/>
      <c r="Q152" s="233">
        <v>0</v>
      </c>
      <c r="R152" s="493"/>
    </row>
    <row r="153" spans="1:18" ht="15.75" customHeight="1">
      <c r="A153" s="273">
        <v>2013</v>
      </c>
      <c r="B153" s="273" t="s">
        <v>130</v>
      </c>
      <c r="C153" s="604"/>
      <c r="D153" s="604"/>
      <c r="E153" s="604"/>
      <c r="F153" s="259">
        <v>1</v>
      </c>
      <c r="G153" s="259">
        <v>1</v>
      </c>
      <c r="H153" s="259"/>
      <c r="I153" s="259">
        <v>1</v>
      </c>
      <c r="J153" s="488"/>
      <c r="K153" s="488"/>
      <c r="L153" s="488"/>
      <c r="M153" s="535">
        <v>1922</v>
      </c>
      <c r="N153" s="48" t="s">
        <v>232</v>
      </c>
      <c r="O153" s="521"/>
      <c r="P153" s="491"/>
      <c r="Q153" s="233">
        <v>0</v>
      </c>
      <c r="R153" s="493"/>
    </row>
    <row r="154" spans="1:18" ht="15.75" customHeight="1">
      <c r="A154" s="629" t="s">
        <v>51</v>
      </c>
      <c r="B154" s="629"/>
      <c r="C154" s="512"/>
      <c r="D154" s="141"/>
      <c r="E154" s="28"/>
      <c r="F154" s="14">
        <f>SUM(F133:F153)</f>
        <v>21</v>
      </c>
      <c r="G154" s="14">
        <f>SUM(G133:G153)</f>
        <v>12</v>
      </c>
      <c r="H154" s="14">
        <f>SUM(H133:H153)</f>
        <v>9</v>
      </c>
      <c r="I154" s="14">
        <f>SUM(I133:I153)</f>
        <v>21</v>
      </c>
      <c r="J154" s="28"/>
      <c r="K154" s="28"/>
      <c r="L154" s="28"/>
      <c r="M154" s="28"/>
      <c r="N154" s="28"/>
      <c r="O154" s="197"/>
      <c r="P154" s="197"/>
      <c r="Q154" s="228">
        <v>0</v>
      </c>
      <c r="R154" s="142"/>
    </row>
    <row r="155" spans="1:18" ht="15.75" customHeight="1">
      <c r="A155" s="628" t="s">
        <v>148</v>
      </c>
      <c r="B155" s="628"/>
      <c r="C155" s="513"/>
      <c r="D155" s="139"/>
      <c r="E155" s="537"/>
      <c r="F155" s="13"/>
      <c r="G155" s="496"/>
      <c r="H155" s="496"/>
      <c r="I155" s="340"/>
      <c r="J155" s="340"/>
      <c r="K155" s="340"/>
      <c r="L155" s="340"/>
      <c r="M155" s="496"/>
      <c r="N155" s="496"/>
      <c r="O155" s="302"/>
      <c r="P155" s="302"/>
      <c r="Q155" s="498"/>
      <c r="R155" s="553"/>
    </row>
    <row r="156" spans="1:18" ht="40.5" customHeight="1">
      <c r="A156" s="24" t="s">
        <v>124</v>
      </c>
      <c r="B156" s="24" t="s">
        <v>125</v>
      </c>
      <c r="C156" s="24" t="s">
        <v>138</v>
      </c>
      <c r="D156" s="24" t="s">
        <v>44</v>
      </c>
      <c r="E156" s="24" t="s">
        <v>45</v>
      </c>
      <c r="F156" s="23" t="s">
        <v>62</v>
      </c>
      <c r="G156" s="24" t="s">
        <v>156</v>
      </c>
      <c r="H156" s="24" t="s">
        <v>157</v>
      </c>
      <c r="I156" s="24" t="s">
        <v>69</v>
      </c>
      <c r="J156" s="24" t="s">
        <v>63</v>
      </c>
      <c r="K156" s="24" t="s">
        <v>216</v>
      </c>
      <c r="L156" s="24" t="s">
        <v>18</v>
      </c>
      <c r="M156" s="24" t="s">
        <v>61</v>
      </c>
      <c r="N156" s="24" t="s">
        <v>10</v>
      </c>
      <c r="O156" s="146" t="s">
        <v>122</v>
      </c>
      <c r="P156" s="146" t="s">
        <v>123</v>
      </c>
      <c r="Q156" s="140" t="s">
        <v>11</v>
      </c>
      <c r="R156" s="140" t="s">
        <v>21</v>
      </c>
    </row>
    <row r="157" spans="1:18" ht="15.75" customHeight="1">
      <c r="A157" s="273">
        <v>2013</v>
      </c>
      <c r="B157" s="273" t="s">
        <v>131</v>
      </c>
      <c r="C157" s="604"/>
      <c r="D157" s="604"/>
      <c r="E157" s="604"/>
      <c r="F157" s="259">
        <v>1</v>
      </c>
      <c r="G157" s="259"/>
      <c r="H157" s="259">
        <v>1</v>
      </c>
      <c r="I157" s="259">
        <v>1</v>
      </c>
      <c r="J157" s="488"/>
      <c r="K157" s="488"/>
      <c r="L157" s="488"/>
      <c r="M157" s="535">
        <v>1929</v>
      </c>
      <c r="N157" s="48" t="s">
        <v>121</v>
      </c>
      <c r="O157" s="491"/>
      <c r="P157" s="491"/>
      <c r="Q157" s="233">
        <v>0</v>
      </c>
      <c r="R157" s="493"/>
    </row>
    <row r="158" spans="1:18" ht="15.75" customHeight="1">
      <c r="A158" s="273">
        <v>2013</v>
      </c>
      <c r="B158" s="273" t="s">
        <v>131</v>
      </c>
      <c r="C158" s="604"/>
      <c r="D158" s="604"/>
      <c r="E158" s="604"/>
      <c r="F158" s="259">
        <v>1</v>
      </c>
      <c r="G158" s="259"/>
      <c r="H158" s="259">
        <v>1</v>
      </c>
      <c r="I158" s="259">
        <v>1</v>
      </c>
      <c r="J158" s="488"/>
      <c r="K158" s="488"/>
      <c r="L158" s="488"/>
      <c r="M158" s="535">
        <v>1938</v>
      </c>
      <c r="N158" s="48" t="s">
        <v>233</v>
      </c>
      <c r="O158" s="491"/>
      <c r="P158" s="491"/>
      <c r="Q158" s="233">
        <v>0</v>
      </c>
      <c r="R158" s="493"/>
    </row>
    <row r="159" spans="1:18" ht="15.75" customHeight="1">
      <c r="A159" s="273">
        <v>2013</v>
      </c>
      <c r="B159" s="273" t="s">
        <v>131</v>
      </c>
      <c r="C159" s="604"/>
      <c r="D159" s="604"/>
      <c r="E159" s="604"/>
      <c r="F159" s="259">
        <v>1</v>
      </c>
      <c r="G159" s="259"/>
      <c r="H159" s="259">
        <v>1</v>
      </c>
      <c r="I159" s="259">
        <v>1</v>
      </c>
      <c r="J159" s="488"/>
      <c r="K159" s="488"/>
      <c r="L159" s="488"/>
      <c r="M159" s="535">
        <v>1956</v>
      </c>
      <c r="N159" s="48" t="s">
        <v>121</v>
      </c>
      <c r="O159" s="491"/>
      <c r="P159" s="491"/>
      <c r="Q159" s="233">
        <v>0</v>
      </c>
      <c r="R159" s="493"/>
    </row>
    <row r="160" spans="1:18" ht="15.75" customHeight="1">
      <c r="A160" s="273">
        <v>2013</v>
      </c>
      <c r="B160" s="273" t="s">
        <v>131</v>
      </c>
      <c r="C160" s="604"/>
      <c r="D160" s="604"/>
      <c r="E160" s="604"/>
      <c r="F160" s="259">
        <v>1</v>
      </c>
      <c r="G160" s="259"/>
      <c r="H160" s="259">
        <v>1</v>
      </c>
      <c r="I160" s="259">
        <v>1</v>
      </c>
      <c r="J160" s="488"/>
      <c r="K160" s="488"/>
      <c r="L160" s="488"/>
      <c r="M160" s="535">
        <v>1937</v>
      </c>
      <c r="N160" s="48" t="s">
        <v>232</v>
      </c>
      <c r="O160" s="491"/>
      <c r="P160" s="491"/>
      <c r="Q160" s="233">
        <v>0</v>
      </c>
      <c r="R160" s="493"/>
    </row>
    <row r="161" spans="1:18" ht="15.75" customHeight="1">
      <c r="A161" s="273">
        <v>2013</v>
      </c>
      <c r="B161" s="273" t="s">
        <v>131</v>
      </c>
      <c r="C161" s="604"/>
      <c r="D161" s="604"/>
      <c r="E161" s="604"/>
      <c r="F161" s="259">
        <v>1</v>
      </c>
      <c r="G161" s="259"/>
      <c r="H161" s="259">
        <v>1</v>
      </c>
      <c r="I161" s="259">
        <v>1</v>
      </c>
      <c r="J161" s="488"/>
      <c r="K161" s="488"/>
      <c r="L161" s="488"/>
      <c r="M161" s="535">
        <v>1926</v>
      </c>
      <c r="N161" s="48" t="s">
        <v>121</v>
      </c>
      <c r="O161" s="491"/>
      <c r="P161" s="491"/>
      <c r="Q161" s="233">
        <v>0</v>
      </c>
      <c r="R161" s="493"/>
    </row>
    <row r="162" spans="1:18" ht="15.75" customHeight="1">
      <c r="A162" s="273">
        <v>2013</v>
      </c>
      <c r="B162" s="273" t="s">
        <v>131</v>
      </c>
      <c r="C162" s="604"/>
      <c r="D162" s="604"/>
      <c r="E162" s="604"/>
      <c r="F162" s="259">
        <v>1</v>
      </c>
      <c r="G162" s="259"/>
      <c r="H162" s="259">
        <v>1</v>
      </c>
      <c r="I162" s="259">
        <v>1</v>
      </c>
      <c r="J162" s="488"/>
      <c r="K162" s="488"/>
      <c r="L162" s="488"/>
      <c r="M162" s="535">
        <v>1930</v>
      </c>
      <c r="N162" s="48" t="s">
        <v>232</v>
      </c>
      <c r="O162" s="491"/>
      <c r="P162" s="491"/>
      <c r="Q162" s="233">
        <v>0</v>
      </c>
      <c r="R162" s="493"/>
    </row>
    <row r="163" spans="1:18" ht="15.75" customHeight="1">
      <c r="A163" s="273">
        <v>2013</v>
      </c>
      <c r="B163" s="273" t="s">
        <v>131</v>
      </c>
      <c r="C163" s="604"/>
      <c r="D163" s="604"/>
      <c r="E163" s="604"/>
      <c r="F163" s="259">
        <v>1</v>
      </c>
      <c r="G163" s="259"/>
      <c r="H163" s="259">
        <v>1</v>
      </c>
      <c r="I163" s="259">
        <v>1</v>
      </c>
      <c r="J163" s="488"/>
      <c r="K163" s="488"/>
      <c r="L163" s="488"/>
      <c r="M163" s="535">
        <v>1935</v>
      </c>
      <c r="N163" s="48" t="s">
        <v>232</v>
      </c>
      <c r="O163" s="491"/>
      <c r="P163" s="491"/>
      <c r="Q163" s="233">
        <v>0</v>
      </c>
      <c r="R163" s="493"/>
    </row>
    <row r="164" spans="1:18" ht="15.75" customHeight="1">
      <c r="A164" s="273">
        <v>2013</v>
      </c>
      <c r="B164" s="273" t="s">
        <v>131</v>
      </c>
      <c r="C164" s="604"/>
      <c r="D164" s="604"/>
      <c r="E164" s="604"/>
      <c r="F164" s="259">
        <v>1</v>
      </c>
      <c r="G164" s="259"/>
      <c r="H164" s="259">
        <v>1</v>
      </c>
      <c r="I164" s="259">
        <v>1</v>
      </c>
      <c r="J164" s="488"/>
      <c r="K164" s="488"/>
      <c r="L164" s="488"/>
      <c r="M164" s="535">
        <v>1992</v>
      </c>
      <c r="N164" s="48" t="s">
        <v>121</v>
      </c>
      <c r="O164" s="491"/>
      <c r="P164" s="491"/>
      <c r="Q164" s="233">
        <v>0</v>
      </c>
      <c r="R164" s="493"/>
    </row>
    <row r="165" spans="1:18" ht="15.75" customHeight="1">
      <c r="A165" s="273">
        <v>2013</v>
      </c>
      <c r="B165" s="273" t="s">
        <v>131</v>
      </c>
      <c r="C165" s="604"/>
      <c r="D165" s="604"/>
      <c r="E165" s="604"/>
      <c r="F165" s="259">
        <v>1</v>
      </c>
      <c r="G165" s="259"/>
      <c r="H165" s="259">
        <v>1</v>
      </c>
      <c r="I165" s="259">
        <v>1</v>
      </c>
      <c r="J165" s="488"/>
      <c r="K165" s="488"/>
      <c r="L165" s="488"/>
      <c r="M165" s="535">
        <v>1943</v>
      </c>
      <c r="N165" s="48" t="s">
        <v>121</v>
      </c>
      <c r="O165" s="491"/>
      <c r="P165" s="491"/>
      <c r="Q165" s="233">
        <v>306.5</v>
      </c>
      <c r="R165" s="273" t="s">
        <v>102</v>
      </c>
    </row>
    <row r="166" spans="1:18" ht="15.75" customHeight="1">
      <c r="A166" s="273">
        <v>2013</v>
      </c>
      <c r="B166" s="273" t="s">
        <v>131</v>
      </c>
      <c r="C166" s="604"/>
      <c r="D166" s="604"/>
      <c r="E166" s="604"/>
      <c r="F166" s="259">
        <v>1</v>
      </c>
      <c r="G166" s="259"/>
      <c r="H166" s="259">
        <v>1</v>
      </c>
      <c r="I166" s="259">
        <v>1</v>
      </c>
      <c r="J166" s="488"/>
      <c r="K166" s="488"/>
      <c r="L166" s="488"/>
      <c r="M166" s="535">
        <v>1943</v>
      </c>
      <c r="N166" s="48" t="s">
        <v>121</v>
      </c>
      <c r="O166" s="491"/>
      <c r="P166" s="491"/>
      <c r="Q166" s="233">
        <v>925</v>
      </c>
      <c r="R166" s="273" t="s">
        <v>102</v>
      </c>
    </row>
    <row r="167" spans="1:18" ht="15.75" customHeight="1">
      <c r="A167" s="273">
        <v>2013</v>
      </c>
      <c r="B167" s="273" t="s">
        <v>131</v>
      </c>
      <c r="C167" s="604"/>
      <c r="D167" s="604"/>
      <c r="E167" s="604"/>
      <c r="F167" s="259">
        <v>1</v>
      </c>
      <c r="G167" s="259"/>
      <c r="H167" s="259">
        <v>1</v>
      </c>
      <c r="I167" s="259">
        <v>1</v>
      </c>
      <c r="J167" s="494"/>
      <c r="K167" s="494"/>
      <c r="L167" s="494"/>
      <c r="M167" s="535">
        <v>1943</v>
      </c>
      <c r="N167" s="48" t="s">
        <v>121</v>
      </c>
      <c r="O167" s="491"/>
      <c r="P167" s="491"/>
      <c r="Q167" s="233">
        <v>925</v>
      </c>
      <c r="R167" s="273" t="s">
        <v>102</v>
      </c>
    </row>
    <row r="168" spans="1:18" ht="15.75" customHeight="1">
      <c r="A168" s="273">
        <v>2013</v>
      </c>
      <c r="B168" s="273" t="s">
        <v>131</v>
      </c>
      <c r="C168" s="604"/>
      <c r="D168" s="604"/>
      <c r="E168" s="604"/>
      <c r="F168" s="259">
        <v>1</v>
      </c>
      <c r="G168" s="259"/>
      <c r="H168" s="259">
        <v>1</v>
      </c>
      <c r="I168" s="259">
        <v>1</v>
      </c>
      <c r="J168" s="488"/>
      <c r="K168" s="488"/>
      <c r="L168" s="488"/>
      <c r="M168" s="535">
        <v>1943</v>
      </c>
      <c r="N168" s="48" t="s">
        <v>232</v>
      </c>
      <c r="O168" s="491"/>
      <c r="P168" s="491"/>
      <c r="Q168" s="233">
        <v>0</v>
      </c>
      <c r="R168" s="273"/>
    </row>
    <row r="169" spans="1:18" ht="15.75" customHeight="1">
      <c r="A169" s="273">
        <v>2013</v>
      </c>
      <c r="B169" s="273" t="s">
        <v>131</v>
      </c>
      <c r="C169" s="604"/>
      <c r="D169" s="604"/>
      <c r="E169" s="604"/>
      <c r="F169" s="259">
        <v>1</v>
      </c>
      <c r="G169" s="259"/>
      <c r="H169" s="259">
        <v>1</v>
      </c>
      <c r="I169" s="259">
        <v>1</v>
      </c>
      <c r="J169" s="488"/>
      <c r="K169" s="488"/>
      <c r="L169" s="488"/>
      <c r="M169" s="535">
        <v>1942</v>
      </c>
      <c r="N169" s="48" t="s">
        <v>232</v>
      </c>
      <c r="O169" s="491"/>
      <c r="P169" s="491"/>
      <c r="Q169" s="233">
        <v>0</v>
      </c>
      <c r="R169" s="493"/>
    </row>
    <row r="170" spans="1:18" ht="15.75" customHeight="1">
      <c r="A170" s="273">
        <v>2013</v>
      </c>
      <c r="B170" s="273" t="s">
        <v>131</v>
      </c>
      <c r="C170" s="604"/>
      <c r="D170" s="604"/>
      <c r="E170" s="604"/>
      <c r="F170" s="259">
        <v>1</v>
      </c>
      <c r="G170" s="259"/>
      <c r="H170" s="259">
        <v>1</v>
      </c>
      <c r="I170" s="259">
        <v>1</v>
      </c>
      <c r="J170" s="488"/>
      <c r="K170" s="488"/>
      <c r="L170" s="488"/>
      <c r="M170" s="535">
        <v>1942</v>
      </c>
      <c r="N170" s="48" t="s">
        <v>121</v>
      </c>
      <c r="O170" s="491"/>
      <c r="P170" s="491"/>
      <c r="Q170" s="233">
        <v>0</v>
      </c>
      <c r="R170" s="493"/>
    </row>
    <row r="171" spans="1:18" ht="15.75" customHeight="1">
      <c r="A171" s="273">
        <v>2013</v>
      </c>
      <c r="B171" s="273" t="s">
        <v>131</v>
      </c>
      <c r="C171" s="604"/>
      <c r="D171" s="604"/>
      <c r="E171" s="604"/>
      <c r="F171" s="259">
        <v>1</v>
      </c>
      <c r="G171" s="259">
        <v>1</v>
      </c>
      <c r="H171" s="259"/>
      <c r="I171" s="259">
        <v>1</v>
      </c>
      <c r="J171" s="488"/>
      <c r="K171" s="488"/>
      <c r="L171" s="488"/>
      <c r="M171" s="535">
        <v>1934</v>
      </c>
      <c r="N171" s="48" t="s">
        <v>121</v>
      </c>
      <c r="O171" s="491"/>
      <c r="P171" s="491"/>
      <c r="Q171" s="233">
        <v>0</v>
      </c>
      <c r="R171" s="493"/>
    </row>
    <row r="172" spans="1:18" ht="15.75" customHeight="1">
      <c r="A172" s="629" t="s">
        <v>49</v>
      </c>
      <c r="B172" s="629"/>
      <c r="C172" s="512"/>
      <c r="D172" s="141"/>
      <c r="E172" s="28"/>
      <c r="F172" s="14">
        <f>SUM(F157:F171)</f>
        <v>15</v>
      </c>
      <c r="G172" s="14">
        <f>SUM(G157:G171)</f>
        <v>1</v>
      </c>
      <c r="H172" s="14">
        <f>SUM(H157:H171)</f>
        <v>14</v>
      </c>
      <c r="I172" s="14">
        <f>SUM(I157:I171)</f>
        <v>15</v>
      </c>
      <c r="J172" s="28"/>
      <c r="K172" s="28"/>
      <c r="L172" s="28"/>
      <c r="M172" s="28"/>
      <c r="N172" s="28"/>
      <c r="O172" s="197"/>
      <c r="P172" s="197"/>
      <c r="Q172" s="228">
        <f>SUM(Q157:Q171)</f>
        <v>2156.5</v>
      </c>
      <c r="R172" s="142"/>
    </row>
    <row r="173" spans="1:18" ht="15.75" customHeight="1">
      <c r="A173" s="628" t="s">
        <v>149</v>
      </c>
      <c r="B173" s="628"/>
      <c r="C173" s="513"/>
      <c r="D173" s="139"/>
      <c r="E173" s="406"/>
      <c r="F173" s="13"/>
      <c r="G173" s="496"/>
      <c r="H173" s="496"/>
      <c r="I173" s="340"/>
      <c r="J173" s="340"/>
      <c r="K173" s="340"/>
      <c r="L173" s="340"/>
      <c r="M173" s="496"/>
      <c r="N173" s="496"/>
      <c r="O173" s="302"/>
      <c r="P173" s="302"/>
      <c r="Q173" s="498"/>
      <c r="R173" s="553"/>
    </row>
    <row r="174" spans="1:18" ht="40.5" customHeight="1">
      <c r="A174" s="24" t="s">
        <v>124</v>
      </c>
      <c r="B174" s="24" t="s">
        <v>125</v>
      </c>
      <c r="C174" s="24" t="s">
        <v>138</v>
      </c>
      <c r="D174" s="24" t="s">
        <v>44</v>
      </c>
      <c r="E174" s="24" t="s">
        <v>45</v>
      </c>
      <c r="F174" s="23" t="s">
        <v>62</v>
      </c>
      <c r="G174" s="24" t="s">
        <v>156</v>
      </c>
      <c r="H174" s="24" t="s">
        <v>157</v>
      </c>
      <c r="I174" s="24" t="s">
        <v>69</v>
      </c>
      <c r="J174" s="24" t="s">
        <v>63</v>
      </c>
      <c r="K174" s="24" t="s">
        <v>216</v>
      </c>
      <c r="L174" s="24" t="s">
        <v>18</v>
      </c>
      <c r="M174" s="24" t="s">
        <v>61</v>
      </c>
      <c r="N174" s="24" t="s">
        <v>10</v>
      </c>
      <c r="O174" s="146" t="s">
        <v>122</v>
      </c>
      <c r="P174" s="146" t="s">
        <v>123</v>
      </c>
      <c r="Q174" s="140" t="s">
        <v>11</v>
      </c>
      <c r="R174" s="140" t="s">
        <v>21</v>
      </c>
    </row>
    <row r="175" spans="1:18" ht="15.75" customHeight="1">
      <c r="A175" s="273">
        <v>2013</v>
      </c>
      <c r="B175" s="273" t="s">
        <v>135</v>
      </c>
      <c r="C175" s="604"/>
      <c r="D175" s="604"/>
      <c r="E175" s="604"/>
      <c r="F175" s="208">
        <v>1</v>
      </c>
      <c r="G175" s="259">
        <v>1</v>
      </c>
      <c r="H175" s="208"/>
      <c r="I175" s="208">
        <v>1</v>
      </c>
      <c r="J175" s="494"/>
      <c r="K175" s="494"/>
      <c r="L175" s="494"/>
      <c r="M175" s="535">
        <v>1927</v>
      </c>
      <c r="N175" s="48" t="s">
        <v>233</v>
      </c>
      <c r="O175" s="514"/>
      <c r="P175" s="491"/>
      <c r="Q175" s="233">
        <v>0</v>
      </c>
      <c r="R175" s="273"/>
    </row>
    <row r="176" spans="1:18" ht="15.75" customHeight="1">
      <c r="A176" s="273">
        <v>2013</v>
      </c>
      <c r="B176" s="273" t="s">
        <v>135</v>
      </c>
      <c r="C176" s="604"/>
      <c r="D176" s="604"/>
      <c r="E176" s="604"/>
      <c r="F176" s="208">
        <v>1</v>
      </c>
      <c r="G176" s="259">
        <v>1</v>
      </c>
      <c r="H176" s="208"/>
      <c r="I176" s="208">
        <v>1</v>
      </c>
      <c r="J176" s="494"/>
      <c r="K176" s="494"/>
      <c r="L176" s="494"/>
      <c r="M176" s="535">
        <v>2009</v>
      </c>
      <c r="N176" s="48" t="s">
        <v>233</v>
      </c>
      <c r="O176" s="491"/>
      <c r="P176" s="491"/>
      <c r="Q176" s="233">
        <v>398.07</v>
      </c>
      <c r="R176" s="273" t="s">
        <v>105</v>
      </c>
    </row>
    <row r="177" spans="1:18" ht="15.75" customHeight="1">
      <c r="A177" s="273">
        <v>2013</v>
      </c>
      <c r="B177" s="273" t="s">
        <v>135</v>
      </c>
      <c r="C177" s="604"/>
      <c r="D177" s="604"/>
      <c r="E177" s="604"/>
      <c r="F177" s="208">
        <v>1</v>
      </c>
      <c r="G177" s="259">
        <v>1</v>
      </c>
      <c r="H177" s="208"/>
      <c r="I177" s="208">
        <v>1</v>
      </c>
      <c r="J177" s="494"/>
      <c r="K177" s="494"/>
      <c r="L177" s="494"/>
      <c r="M177" s="535">
        <v>2009</v>
      </c>
      <c r="N177" s="48" t="s">
        <v>233</v>
      </c>
      <c r="O177" s="491"/>
      <c r="P177" s="491"/>
      <c r="Q177" s="233">
        <v>391.01</v>
      </c>
      <c r="R177" s="273" t="s">
        <v>105</v>
      </c>
    </row>
    <row r="178" spans="1:18" ht="15.75" customHeight="1">
      <c r="A178" s="273">
        <v>2013</v>
      </c>
      <c r="B178" s="273" t="s">
        <v>135</v>
      </c>
      <c r="C178" s="604"/>
      <c r="D178" s="604"/>
      <c r="E178" s="604"/>
      <c r="F178" s="208">
        <v>1</v>
      </c>
      <c r="G178" s="259">
        <v>1</v>
      </c>
      <c r="H178" s="208"/>
      <c r="I178" s="208">
        <v>1</v>
      </c>
      <c r="J178" s="494"/>
      <c r="K178" s="494"/>
      <c r="L178" s="494"/>
      <c r="M178" s="535">
        <v>2009</v>
      </c>
      <c r="N178" s="48" t="s">
        <v>233</v>
      </c>
      <c r="O178" s="491"/>
      <c r="P178" s="491"/>
      <c r="Q178" s="233">
        <v>894.86</v>
      </c>
      <c r="R178" s="273" t="s">
        <v>105</v>
      </c>
    </row>
    <row r="179" spans="1:18" ht="15.75" customHeight="1">
      <c r="A179" s="273">
        <v>2013</v>
      </c>
      <c r="B179" s="273" t="s">
        <v>135</v>
      </c>
      <c r="C179" s="604"/>
      <c r="D179" s="604"/>
      <c r="E179" s="604"/>
      <c r="F179" s="208">
        <v>1</v>
      </c>
      <c r="G179" s="259">
        <v>1</v>
      </c>
      <c r="H179" s="208"/>
      <c r="I179" s="208">
        <v>1</v>
      </c>
      <c r="J179" s="494"/>
      <c r="K179" s="494"/>
      <c r="L179" s="494"/>
      <c r="M179" s="535">
        <v>2009</v>
      </c>
      <c r="N179" s="48" t="s">
        <v>233</v>
      </c>
      <c r="O179" s="491"/>
      <c r="P179" s="491"/>
      <c r="Q179" s="233">
        <v>765.5</v>
      </c>
      <c r="R179" s="273" t="s">
        <v>105</v>
      </c>
    </row>
    <row r="180" spans="1:49" s="134" customFormat="1" ht="15.75" customHeight="1">
      <c r="A180" s="273">
        <v>2013</v>
      </c>
      <c r="B180" s="273" t="s">
        <v>135</v>
      </c>
      <c r="C180" s="604"/>
      <c r="D180" s="604"/>
      <c r="E180" s="604"/>
      <c r="F180" s="208">
        <v>1</v>
      </c>
      <c r="G180" s="259"/>
      <c r="H180" s="208">
        <v>1</v>
      </c>
      <c r="I180" s="208">
        <v>1</v>
      </c>
      <c r="J180" s="494"/>
      <c r="K180" s="494"/>
      <c r="L180" s="494"/>
      <c r="M180" s="535">
        <v>1925</v>
      </c>
      <c r="N180" s="48" t="s">
        <v>233</v>
      </c>
      <c r="O180" s="514"/>
      <c r="P180" s="491"/>
      <c r="Q180" s="233">
        <v>0</v>
      </c>
      <c r="R180" s="273"/>
      <c r="S180" s="538"/>
      <c r="T180" s="538"/>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8"/>
      <c r="AQ180" s="538"/>
      <c r="AR180" s="538"/>
      <c r="AS180" s="538"/>
      <c r="AT180" s="538"/>
      <c r="AU180" s="538"/>
      <c r="AV180" s="538"/>
      <c r="AW180" s="538"/>
    </row>
    <row r="181" spans="1:18" ht="15.75" customHeight="1">
      <c r="A181" s="273">
        <v>2013</v>
      </c>
      <c r="B181" s="273" t="s">
        <v>135</v>
      </c>
      <c r="C181" s="604"/>
      <c r="D181" s="604"/>
      <c r="E181" s="604"/>
      <c r="F181" s="208">
        <v>1</v>
      </c>
      <c r="G181" s="259"/>
      <c r="H181" s="208">
        <v>1</v>
      </c>
      <c r="I181" s="208">
        <v>1</v>
      </c>
      <c r="J181" s="494"/>
      <c r="K181" s="494"/>
      <c r="L181" s="494"/>
      <c r="M181" s="535">
        <v>1937</v>
      </c>
      <c r="N181" s="48" t="s">
        <v>121</v>
      </c>
      <c r="O181" s="495"/>
      <c r="P181" s="495"/>
      <c r="Q181" s="233">
        <v>588</v>
      </c>
      <c r="R181" s="273" t="s">
        <v>100</v>
      </c>
    </row>
    <row r="182" spans="1:18" ht="15.75" customHeight="1">
      <c r="A182" s="273">
        <v>2013</v>
      </c>
      <c r="B182" s="273" t="s">
        <v>135</v>
      </c>
      <c r="C182" s="604"/>
      <c r="D182" s="604"/>
      <c r="E182" s="604"/>
      <c r="F182" s="208">
        <v>1</v>
      </c>
      <c r="G182" s="259"/>
      <c r="H182" s="208">
        <v>1</v>
      </c>
      <c r="I182" s="208">
        <v>1</v>
      </c>
      <c r="J182" s="494"/>
      <c r="K182" s="494"/>
      <c r="L182" s="494"/>
      <c r="M182" s="535">
        <v>1937</v>
      </c>
      <c r="N182" s="48" t="s">
        <v>121</v>
      </c>
      <c r="O182" s="495"/>
      <c r="P182" s="495"/>
      <c r="Q182" s="233">
        <v>325</v>
      </c>
      <c r="R182" s="273" t="s">
        <v>100</v>
      </c>
    </row>
    <row r="183" spans="1:18" ht="15.75" customHeight="1">
      <c r="A183" s="273">
        <v>2013</v>
      </c>
      <c r="B183" s="273" t="s">
        <v>135</v>
      </c>
      <c r="C183" s="604"/>
      <c r="D183" s="604"/>
      <c r="E183" s="604"/>
      <c r="F183" s="208">
        <v>1</v>
      </c>
      <c r="G183" s="259"/>
      <c r="H183" s="208">
        <v>1</v>
      </c>
      <c r="I183" s="208">
        <v>1</v>
      </c>
      <c r="J183" s="494"/>
      <c r="K183" s="494"/>
      <c r="L183" s="494"/>
      <c r="M183" s="535">
        <v>1924</v>
      </c>
      <c r="N183" s="48" t="s">
        <v>121</v>
      </c>
      <c r="O183" s="495"/>
      <c r="P183" s="495"/>
      <c r="Q183" s="233">
        <v>0</v>
      </c>
      <c r="R183" s="273" t="s">
        <v>98</v>
      </c>
    </row>
    <row r="184" spans="1:18" ht="15.75" customHeight="1">
      <c r="A184" s="273">
        <v>2013</v>
      </c>
      <c r="B184" s="273" t="s">
        <v>135</v>
      </c>
      <c r="C184" s="604"/>
      <c r="D184" s="604"/>
      <c r="E184" s="604"/>
      <c r="F184" s="208">
        <v>1</v>
      </c>
      <c r="G184" s="259"/>
      <c r="H184" s="208">
        <v>1</v>
      </c>
      <c r="I184" s="208">
        <v>1</v>
      </c>
      <c r="J184" s="494"/>
      <c r="K184" s="494"/>
      <c r="L184" s="494"/>
      <c r="M184" s="535">
        <v>1924</v>
      </c>
      <c r="N184" s="48" t="s">
        <v>232</v>
      </c>
      <c r="O184" s="514"/>
      <c r="P184" s="491"/>
      <c r="Q184" s="233">
        <v>0</v>
      </c>
      <c r="R184" s="273"/>
    </row>
    <row r="185" spans="1:18" ht="15.75" customHeight="1">
      <c r="A185" s="273">
        <v>2013</v>
      </c>
      <c r="B185" s="273" t="s">
        <v>135</v>
      </c>
      <c r="C185" s="604"/>
      <c r="D185" s="604"/>
      <c r="E185" s="604"/>
      <c r="F185" s="208">
        <v>1</v>
      </c>
      <c r="G185" s="259"/>
      <c r="H185" s="208">
        <v>1</v>
      </c>
      <c r="I185" s="208">
        <v>1</v>
      </c>
      <c r="J185" s="494"/>
      <c r="K185" s="494"/>
      <c r="L185" s="494"/>
      <c r="M185" s="535">
        <v>1924</v>
      </c>
      <c r="N185" s="48" t="s">
        <v>233</v>
      </c>
      <c r="O185" s="514"/>
      <c r="P185" s="491"/>
      <c r="Q185" s="233">
        <v>0</v>
      </c>
      <c r="R185" s="273"/>
    </row>
    <row r="186" spans="1:49" s="137" customFormat="1" ht="15.75" customHeight="1">
      <c r="A186" s="273">
        <v>2013</v>
      </c>
      <c r="B186" s="273" t="s">
        <v>135</v>
      </c>
      <c r="C186" s="604"/>
      <c r="D186" s="604"/>
      <c r="E186" s="604"/>
      <c r="F186" s="208">
        <v>1</v>
      </c>
      <c r="G186" s="259"/>
      <c r="H186" s="208">
        <v>1</v>
      </c>
      <c r="I186" s="208">
        <v>1</v>
      </c>
      <c r="J186" s="494"/>
      <c r="K186" s="494"/>
      <c r="L186" s="494"/>
      <c r="M186" s="535">
        <v>1931</v>
      </c>
      <c r="N186" s="48" t="s">
        <v>232</v>
      </c>
      <c r="O186" s="514"/>
      <c r="P186" s="491"/>
      <c r="Q186" s="233">
        <v>0</v>
      </c>
      <c r="R186" s="273"/>
      <c r="S186" s="53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row>
    <row r="187" spans="1:18" ht="15.75" customHeight="1">
      <c r="A187" s="273">
        <v>2013</v>
      </c>
      <c r="B187" s="273" t="s">
        <v>135</v>
      </c>
      <c r="C187" s="604"/>
      <c r="D187" s="604"/>
      <c r="E187" s="604"/>
      <c r="F187" s="208">
        <v>1</v>
      </c>
      <c r="G187" s="259"/>
      <c r="H187" s="208">
        <v>1</v>
      </c>
      <c r="I187" s="208">
        <v>1</v>
      </c>
      <c r="J187" s="494"/>
      <c r="K187" s="494"/>
      <c r="L187" s="494"/>
      <c r="M187" s="535">
        <v>1931</v>
      </c>
      <c r="N187" s="48" t="s">
        <v>121</v>
      </c>
      <c r="O187" s="514"/>
      <c r="P187" s="491"/>
      <c r="Q187" s="233">
        <v>0</v>
      </c>
      <c r="R187" s="273"/>
    </row>
    <row r="188" spans="1:49" s="134" customFormat="1" ht="15.75" customHeight="1">
      <c r="A188" s="273">
        <v>2013</v>
      </c>
      <c r="B188" s="273" t="s">
        <v>135</v>
      </c>
      <c r="C188" s="604"/>
      <c r="D188" s="604"/>
      <c r="E188" s="604"/>
      <c r="F188" s="208">
        <v>1</v>
      </c>
      <c r="G188" s="259"/>
      <c r="H188" s="208">
        <v>1</v>
      </c>
      <c r="I188" s="208">
        <v>1</v>
      </c>
      <c r="J188" s="494"/>
      <c r="K188" s="494"/>
      <c r="L188" s="494"/>
      <c r="M188" s="535">
        <v>1928</v>
      </c>
      <c r="N188" s="48" t="s">
        <v>233</v>
      </c>
      <c r="O188" s="514"/>
      <c r="P188" s="491"/>
      <c r="Q188" s="233">
        <v>0</v>
      </c>
      <c r="R188" s="273"/>
      <c r="S188" s="538"/>
      <c r="T188" s="538"/>
      <c r="U188" s="538"/>
      <c r="V188" s="538"/>
      <c r="W188" s="538"/>
      <c r="X188" s="538"/>
      <c r="Y188" s="538"/>
      <c r="Z188" s="538"/>
      <c r="AA188" s="538"/>
      <c r="AB188" s="538"/>
      <c r="AC188" s="538"/>
      <c r="AD188" s="538"/>
      <c r="AE188" s="538"/>
      <c r="AF188" s="538"/>
      <c r="AG188" s="538"/>
      <c r="AH188" s="538"/>
      <c r="AI188" s="538"/>
      <c r="AJ188" s="538"/>
      <c r="AK188" s="538"/>
      <c r="AL188" s="538"/>
      <c r="AM188" s="538"/>
      <c r="AN188" s="538"/>
      <c r="AO188" s="538"/>
      <c r="AP188" s="538"/>
      <c r="AQ188" s="538"/>
      <c r="AR188" s="538"/>
      <c r="AS188" s="538"/>
      <c r="AT188" s="538"/>
      <c r="AU188" s="538"/>
      <c r="AV188" s="538"/>
      <c r="AW188" s="538"/>
    </row>
    <row r="189" spans="1:18" ht="15.75" customHeight="1">
      <c r="A189" s="273">
        <v>2013</v>
      </c>
      <c r="B189" s="273" t="s">
        <v>135</v>
      </c>
      <c r="C189" s="604"/>
      <c r="D189" s="604"/>
      <c r="E189" s="604"/>
      <c r="F189" s="208">
        <v>1</v>
      </c>
      <c r="G189" s="259"/>
      <c r="H189" s="208">
        <v>1</v>
      </c>
      <c r="I189" s="208">
        <v>1</v>
      </c>
      <c r="J189" s="494"/>
      <c r="K189" s="494"/>
      <c r="L189" s="494"/>
      <c r="M189" s="535">
        <v>1945</v>
      </c>
      <c r="N189" s="48" t="s">
        <v>232</v>
      </c>
      <c r="O189" s="514"/>
      <c r="P189" s="491"/>
      <c r="Q189" s="233">
        <v>0</v>
      </c>
      <c r="R189" s="273"/>
    </row>
    <row r="190" spans="1:18" ht="15.75" customHeight="1">
      <c r="A190" s="273">
        <v>2013</v>
      </c>
      <c r="B190" s="273" t="s">
        <v>135</v>
      </c>
      <c r="C190" s="604"/>
      <c r="D190" s="604"/>
      <c r="E190" s="604"/>
      <c r="F190" s="208">
        <v>1</v>
      </c>
      <c r="G190" s="259"/>
      <c r="H190" s="208">
        <v>1</v>
      </c>
      <c r="I190" s="208">
        <v>1</v>
      </c>
      <c r="J190" s="494"/>
      <c r="K190" s="494"/>
      <c r="L190" s="494"/>
      <c r="M190" s="535">
        <v>1916</v>
      </c>
      <c r="N190" s="48" t="s">
        <v>233</v>
      </c>
      <c r="O190" s="495"/>
      <c r="P190" s="495"/>
      <c r="Q190" s="233">
        <v>562.04</v>
      </c>
      <c r="R190" s="273" t="s">
        <v>103</v>
      </c>
    </row>
    <row r="191" spans="1:18" ht="15.75" customHeight="1">
      <c r="A191" s="273">
        <v>2013</v>
      </c>
      <c r="B191" s="273" t="s">
        <v>135</v>
      </c>
      <c r="C191" s="604"/>
      <c r="D191" s="604"/>
      <c r="E191" s="604"/>
      <c r="F191" s="208">
        <v>1</v>
      </c>
      <c r="G191" s="259"/>
      <c r="H191" s="208">
        <v>1</v>
      </c>
      <c r="I191" s="208">
        <v>1</v>
      </c>
      <c r="J191" s="494"/>
      <c r="K191" s="494"/>
      <c r="L191" s="494"/>
      <c r="M191" s="535">
        <v>1930</v>
      </c>
      <c r="N191" s="48" t="s">
        <v>233</v>
      </c>
      <c r="O191" s="489"/>
      <c r="P191" s="491"/>
      <c r="Q191" s="233">
        <v>0</v>
      </c>
      <c r="R191" s="273"/>
    </row>
    <row r="192" spans="1:18" ht="15.75" customHeight="1">
      <c r="A192" s="273">
        <v>2013</v>
      </c>
      <c r="B192" s="273" t="s">
        <v>135</v>
      </c>
      <c r="C192" s="604"/>
      <c r="D192" s="604"/>
      <c r="E192" s="604"/>
      <c r="F192" s="208">
        <v>1</v>
      </c>
      <c r="G192" s="259"/>
      <c r="H192" s="208">
        <v>1</v>
      </c>
      <c r="I192" s="208">
        <v>1</v>
      </c>
      <c r="J192" s="494"/>
      <c r="K192" s="494"/>
      <c r="L192" s="494"/>
      <c r="M192" s="535">
        <v>1929</v>
      </c>
      <c r="N192" s="48" t="s">
        <v>232</v>
      </c>
      <c r="O192" s="489"/>
      <c r="P192" s="491"/>
      <c r="Q192" s="233">
        <v>0</v>
      </c>
      <c r="R192" s="273"/>
    </row>
    <row r="193" spans="1:18" ht="15.75" customHeight="1">
      <c r="A193" s="273">
        <v>2013</v>
      </c>
      <c r="B193" s="273" t="s">
        <v>135</v>
      </c>
      <c r="C193" s="604"/>
      <c r="D193" s="604"/>
      <c r="E193" s="604"/>
      <c r="F193" s="208">
        <v>1</v>
      </c>
      <c r="G193" s="259"/>
      <c r="H193" s="208">
        <v>1</v>
      </c>
      <c r="I193" s="208">
        <v>1</v>
      </c>
      <c r="J193" s="494"/>
      <c r="K193" s="494"/>
      <c r="L193" s="494"/>
      <c r="M193" s="535">
        <v>1929</v>
      </c>
      <c r="N193" s="48" t="s">
        <v>233</v>
      </c>
      <c r="O193" s="514"/>
      <c r="P193" s="491"/>
      <c r="Q193" s="233">
        <v>0</v>
      </c>
      <c r="R193" s="273"/>
    </row>
    <row r="194" spans="1:18" ht="15.75" customHeight="1">
      <c r="A194" s="493">
        <v>2013</v>
      </c>
      <c r="B194" s="273" t="s">
        <v>135</v>
      </c>
      <c r="C194" s="604"/>
      <c r="D194" s="604"/>
      <c r="E194" s="604"/>
      <c r="F194" s="208">
        <v>1</v>
      </c>
      <c r="G194" s="259"/>
      <c r="H194" s="208">
        <v>1</v>
      </c>
      <c r="I194" s="208">
        <v>1</v>
      </c>
      <c r="J194" s="494"/>
      <c r="K194" s="494"/>
      <c r="L194" s="494"/>
      <c r="M194" s="535">
        <v>1921</v>
      </c>
      <c r="N194" s="48" t="s">
        <v>233</v>
      </c>
      <c r="O194" s="491"/>
      <c r="P194" s="491"/>
      <c r="Q194" s="233">
        <v>250</v>
      </c>
      <c r="R194" s="273" t="s">
        <v>98</v>
      </c>
    </row>
    <row r="195" spans="1:18" ht="15.75" customHeight="1">
      <c r="A195" s="493">
        <v>2013</v>
      </c>
      <c r="B195" s="273" t="s">
        <v>135</v>
      </c>
      <c r="C195" s="604"/>
      <c r="D195" s="604"/>
      <c r="E195" s="604"/>
      <c r="F195" s="208">
        <v>1</v>
      </c>
      <c r="G195" s="259">
        <v>1</v>
      </c>
      <c r="H195" s="208"/>
      <c r="I195" s="208">
        <v>1</v>
      </c>
      <c r="J195" s="494"/>
      <c r="K195" s="494"/>
      <c r="L195" s="494"/>
      <c r="M195" s="535">
        <v>1922</v>
      </c>
      <c r="N195" s="48" t="s">
        <v>233</v>
      </c>
      <c r="O195" s="489"/>
      <c r="P195" s="491"/>
      <c r="Q195" s="233">
        <v>0</v>
      </c>
      <c r="R195" s="273"/>
    </row>
    <row r="196" spans="1:18" ht="15.75" customHeight="1">
      <c r="A196" s="273">
        <v>2013</v>
      </c>
      <c r="B196" s="273" t="s">
        <v>135</v>
      </c>
      <c r="C196" s="604"/>
      <c r="D196" s="604"/>
      <c r="E196" s="604"/>
      <c r="F196" s="208">
        <v>1</v>
      </c>
      <c r="G196" s="259"/>
      <c r="H196" s="208">
        <v>1</v>
      </c>
      <c r="I196" s="208">
        <v>1</v>
      </c>
      <c r="J196" s="488"/>
      <c r="K196" s="488"/>
      <c r="L196" s="488"/>
      <c r="M196" s="535">
        <v>1933</v>
      </c>
      <c r="N196" s="48" t="s">
        <v>232</v>
      </c>
      <c r="O196" s="489"/>
      <c r="P196" s="491"/>
      <c r="Q196" s="233">
        <v>0</v>
      </c>
      <c r="R196" s="273"/>
    </row>
    <row r="197" spans="1:18" ht="15.75" customHeight="1">
      <c r="A197" s="273">
        <v>2013</v>
      </c>
      <c r="B197" s="273" t="s">
        <v>135</v>
      </c>
      <c r="C197" s="604"/>
      <c r="D197" s="604"/>
      <c r="E197" s="604"/>
      <c r="F197" s="208">
        <v>1</v>
      </c>
      <c r="G197" s="259">
        <v>1</v>
      </c>
      <c r="H197" s="208"/>
      <c r="I197" s="208">
        <v>1</v>
      </c>
      <c r="J197" s="494"/>
      <c r="K197" s="494"/>
      <c r="L197" s="494"/>
      <c r="M197" s="535">
        <v>1961</v>
      </c>
      <c r="N197" s="48" t="s">
        <v>121</v>
      </c>
      <c r="O197" s="514"/>
      <c r="P197" s="491"/>
      <c r="Q197" s="233">
        <v>0</v>
      </c>
      <c r="R197" s="273"/>
    </row>
    <row r="198" spans="1:18" ht="15.75" customHeight="1">
      <c r="A198" s="273">
        <v>2013</v>
      </c>
      <c r="B198" s="273" t="s">
        <v>135</v>
      </c>
      <c r="C198" s="604"/>
      <c r="D198" s="604"/>
      <c r="E198" s="604"/>
      <c r="F198" s="208">
        <v>1</v>
      </c>
      <c r="G198" s="259">
        <v>1</v>
      </c>
      <c r="H198" s="208"/>
      <c r="I198" s="208">
        <v>1</v>
      </c>
      <c r="J198" s="488"/>
      <c r="K198" s="488"/>
      <c r="L198" s="488"/>
      <c r="M198" s="535">
        <v>1959</v>
      </c>
      <c r="N198" s="48" t="s">
        <v>233</v>
      </c>
      <c r="O198" s="491"/>
      <c r="P198" s="491"/>
      <c r="Q198" s="233">
        <v>339.77</v>
      </c>
      <c r="R198" s="273" t="s">
        <v>98</v>
      </c>
    </row>
    <row r="199" spans="1:18" ht="15.75" customHeight="1">
      <c r="A199" s="273">
        <v>2013</v>
      </c>
      <c r="B199" s="273" t="s">
        <v>135</v>
      </c>
      <c r="C199" s="604"/>
      <c r="D199" s="604"/>
      <c r="E199" s="604"/>
      <c r="F199" s="208">
        <v>1</v>
      </c>
      <c r="G199" s="259">
        <v>1</v>
      </c>
      <c r="H199" s="208"/>
      <c r="I199" s="208">
        <v>1</v>
      </c>
      <c r="J199" s="488"/>
      <c r="K199" s="488"/>
      <c r="L199" s="488"/>
      <c r="M199" s="535">
        <v>1959</v>
      </c>
      <c r="N199" s="48" t="s">
        <v>233</v>
      </c>
      <c r="O199" s="491"/>
      <c r="P199" s="491"/>
      <c r="Q199" s="233">
        <v>694.61</v>
      </c>
      <c r="R199" s="273" t="s">
        <v>98</v>
      </c>
    </row>
    <row r="200" spans="1:18" ht="15.75" customHeight="1">
      <c r="A200" s="273">
        <v>2013</v>
      </c>
      <c r="B200" s="273" t="s">
        <v>135</v>
      </c>
      <c r="C200" s="604"/>
      <c r="D200" s="604"/>
      <c r="E200" s="604"/>
      <c r="F200" s="208">
        <v>1</v>
      </c>
      <c r="G200" s="259">
        <v>1</v>
      </c>
      <c r="H200" s="208"/>
      <c r="I200" s="208">
        <v>1</v>
      </c>
      <c r="J200" s="488"/>
      <c r="K200" s="488"/>
      <c r="L200" s="488"/>
      <c r="M200" s="535">
        <v>1959</v>
      </c>
      <c r="N200" s="48" t="s">
        <v>121</v>
      </c>
      <c r="O200" s="514"/>
      <c r="P200" s="491"/>
      <c r="Q200" s="233">
        <v>0</v>
      </c>
      <c r="R200" s="273"/>
    </row>
    <row r="201" spans="1:18" ht="15.75" customHeight="1">
      <c r="A201" s="273">
        <v>2013</v>
      </c>
      <c r="B201" s="273" t="s">
        <v>135</v>
      </c>
      <c r="C201" s="604"/>
      <c r="D201" s="604"/>
      <c r="E201" s="604"/>
      <c r="F201" s="208">
        <v>1</v>
      </c>
      <c r="G201" s="259"/>
      <c r="H201" s="208">
        <v>1</v>
      </c>
      <c r="I201" s="208">
        <v>1</v>
      </c>
      <c r="J201" s="494"/>
      <c r="K201" s="494"/>
      <c r="L201" s="494"/>
      <c r="M201" s="535">
        <v>1914</v>
      </c>
      <c r="N201" s="48" t="s">
        <v>232</v>
      </c>
      <c r="O201" s="514"/>
      <c r="P201" s="491"/>
      <c r="Q201" s="233">
        <v>0</v>
      </c>
      <c r="R201" s="273"/>
    </row>
    <row r="202" spans="1:18" ht="15.75" customHeight="1">
      <c r="A202" s="273">
        <v>2013</v>
      </c>
      <c r="B202" s="273" t="s">
        <v>135</v>
      </c>
      <c r="C202" s="604"/>
      <c r="D202" s="604"/>
      <c r="E202" s="604"/>
      <c r="F202" s="208">
        <v>1</v>
      </c>
      <c r="G202" s="259"/>
      <c r="H202" s="208">
        <v>1</v>
      </c>
      <c r="I202" s="208">
        <v>1</v>
      </c>
      <c r="J202" s="494"/>
      <c r="K202" s="494"/>
      <c r="L202" s="494"/>
      <c r="M202" s="535">
        <v>1920</v>
      </c>
      <c r="N202" s="48" t="s">
        <v>233</v>
      </c>
      <c r="O202" s="514"/>
      <c r="P202" s="491"/>
      <c r="Q202" s="233">
        <v>0</v>
      </c>
      <c r="R202" s="273"/>
    </row>
    <row r="203" spans="1:18" ht="15.75" customHeight="1">
      <c r="A203" s="273">
        <v>2013</v>
      </c>
      <c r="B203" s="273" t="s">
        <v>135</v>
      </c>
      <c r="C203" s="604"/>
      <c r="D203" s="604"/>
      <c r="E203" s="604"/>
      <c r="F203" s="208">
        <v>1</v>
      </c>
      <c r="G203" s="259"/>
      <c r="H203" s="208">
        <v>1</v>
      </c>
      <c r="I203" s="208">
        <v>1</v>
      </c>
      <c r="J203" s="494"/>
      <c r="K203" s="494"/>
      <c r="L203" s="494"/>
      <c r="M203" s="535">
        <v>1935</v>
      </c>
      <c r="N203" s="48" t="s">
        <v>233</v>
      </c>
      <c r="O203" s="514"/>
      <c r="P203" s="491"/>
      <c r="Q203" s="233">
        <v>0</v>
      </c>
      <c r="R203" s="273"/>
    </row>
    <row r="204" spans="1:18" ht="15.75" customHeight="1">
      <c r="A204" s="273">
        <v>2013</v>
      </c>
      <c r="B204" s="273" t="s">
        <v>135</v>
      </c>
      <c r="C204" s="604"/>
      <c r="D204" s="604"/>
      <c r="E204" s="604"/>
      <c r="F204" s="208">
        <v>1</v>
      </c>
      <c r="G204" s="259"/>
      <c r="H204" s="208">
        <v>1</v>
      </c>
      <c r="I204" s="208">
        <v>1</v>
      </c>
      <c r="J204" s="494"/>
      <c r="K204" s="494"/>
      <c r="L204" s="494"/>
      <c r="M204" s="535">
        <v>1924</v>
      </c>
      <c r="N204" s="48" t="s">
        <v>121</v>
      </c>
      <c r="O204" s="489"/>
      <c r="P204" s="491"/>
      <c r="Q204" s="233">
        <v>0</v>
      </c>
      <c r="R204" s="273"/>
    </row>
    <row r="205" spans="1:18" ht="15.75" customHeight="1">
      <c r="A205" s="273">
        <v>2013</v>
      </c>
      <c r="B205" s="273" t="s">
        <v>135</v>
      </c>
      <c r="C205" s="604"/>
      <c r="D205" s="604"/>
      <c r="E205" s="604"/>
      <c r="F205" s="208">
        <v>1</v>
      </c>
      <c r="G205" s="259"/>
      <c r="H205" s="208">
        <v>1</v>
      </c>
      <c r="I205" s="208">
        <v>1</v>
      </c>
      <c r="J205" s="494"/>
      <c r="K205" s="494"/>
      <c r="L205" s="494"/>
      <c r="M205" s="535">
        <v>1934</v>
      </c>
      <c r="N205" s="48" t="s">
        <v>232</v>
      </c>
      <c r="O205" s="514"/>
      <c r="P205" s="491"/>
      <c r="Q205" s="233">
        <v>0</v>
      </c>
      <c r="R205" s="273"/>
    </row>
    <row r="206" spans="1:18" ht="15.75" customHeight="1">
      <c r="A206" s="273">
        <v>2013</v>
      </c>
      <c r="B206" s="273" t="s">
        <v>135</v>
      </c>
      <c r="C206" s="604"/>
      <c r="D206" s="604"/>
      <c r="E206" s="604"/>
      <c r="F206" s="208">
        <v>1</v>
      </c>
      <c r="G206" s="259"/>
      <c r="H206" s="208">
        <v>1</v>
      </c>
      <c r="I206" s="208">
        <v>1</v>
      </c>
      <c r="J206" s="494"/>
      <c r="K206" s="494"/>
      <c r="L206" s="494"/>
      <c r="M206" s="535">
        <v>1934</v>
      </c>
      <c r="N206" s="48" t="s">
        <v>233</v>
      </c>
      <c r="O206" s="514"/>
      <c r="P206" s="491"/>
      <c r="Q206" s="233">
        <v>0</v>
      </c>
      <c r="R206" s="273"/>
    </row>
    <row r="207" spans="1:18" ht="15.75" customHeight="1">
      <c r="A207" s="273">
        <v>2013</v>
      </c>
      <c r="B207" s="273" t="s">
        <v>135</v>
      </c>
      <c r="C207" s="604"/>
      <c r="D207" s="604"/>
      <c r="E207" s="604"/>
      <c r="F207" s="208">
        <v>1</v>
      </c>
      <c r="G207" s="259"/>
      <c r="H207" s="208">
        <v>1</v>
      </c>
      <c r="I207" s="208">
        <v>1</v>
      </c>
      <c r="J207" s="494"/>
      <c r="K207" s="494"/>
      <c r="L207" s="494"/>
      <c r="M207" s="535">
        <v>1923</v>
      </c>
      <c r="N207" s="48" t="s">
        <v>233</v>
      </c>
      <c r="O207" s="489"/>
      <c r="P207" s="491"/>
      <c r="Q207" s="233">
        <v>0</v>
      </c>
      <c r="R207" s="273"/>
    </row>
    <row r="208" spans="1:18" ht="15.75" customHeight="1">
      <c r="A208" s="273">
        <v>2013</v>
      </c>
      <c r="B208" s="273" t="s">
        <v>135</v>
      </c>
      <c r="C208" s="604"/>
      <c r="D208" s="604"/>
      <c r="E208" s="604"/>
      <c r="F208" s="208">
        <v>1</v>
      </c>
      <c r="G208" s="259">
        <v>1</v>
      </c>
      <c r="H208" s="208"/>
      <c r="I208" s="208">
        <v>1</v>
      </c>
      <c r="J208" s="494"/>
      <c r="K208" s="494"/>
      <c r="L208" s="494"/>
      <c r="M208" s="535">
        <v>1928</v>
      </c>
      <c r="N208" s="48" t="s">
        <v>121</v>
      </c>
      <c r="O208" s="491"/>
      <c r="P208" s="491"/>
      <c r="Q208" s="233">
        <v>325</v>
      </c>
      <c r="R208" s="273" t="s">
        <v>103</v>
      </c>
    </row>
    <row r="209" spans="1:18" ht="15.75" customHeight="1">
      <c r="A209" s="273">
        <v>2013</v>
      </c>
      <c r="B209" s="273" t="s">
        <v>135</v>
      </c>
      <c r="C209" s="604"/>
      <c r="D209" s="604"/>
      <c r="E209" s="604"/>
      <c r="F209" s="208">
        <v>1</v>
      </c>
      <c r="G209" s="259"/>
      <c r="H209" s="208">
        <v>1</v>
      </c>
      <c r="I209" s="208">
        <v>1</v>
      </c>
      <c r="J209" s="494"/>
      <c r="K209" s="494"/>
      <c r="L209" s="494"/>
      <c r="M209" s="535">
        <v>1932</v>
      </c>
      <c r="N209" s="48" t="s">
        <v>121</v>
      </c>
      <c r="O209" s="491"/>
      <c r="P209" s="491"/>
      <c r="Q209" s="233">
        <v>260</v>
      </c>
      <c r="R209" s="273" t="s">
        <v>103</v>
      </c>
    </row>
    <row r="210" spans="1:18" ht="15.75" customHeight="1">
      <c r="A210" s="273">
        <v>2013</v>
      </c>
      <c r="B210" s="273" t="s">
        <v>135</v>
      </c>
      <c r="C210" s="604"/>
      <c r="D210" s="604"/>
      <c r="E210" s="604"/>
      <c r="F210" s="208">
        <v>1</v>
      </c>
      <c r="G210" s="259"/>
      <c r="H210" s="208">
        <v>1</v>
      </c>
      <c r="I210" s="208">
        <v>1</v>
      </c>
      <c r="J210" s="494"/>
      <c r="K210" s="494"/>
      <c r="L210" s="494"/>
      <c r="M210" s="535">
        <v>1932</v>
      </c>
      <c r="N210" s="48" t="s">
        <v>232</v>
      </c>
      <c r="O210" s="514"/>
      <c r="P210" s="491"/>
      <c r="Q210" s="233">
        <v>0</v>
      </c>
      <c r="R210" s="273"/>
    </row>
    <row r="211" spans="1:18" ht="15.75" customHeight="1">
      <c r="A211" s="273">
        <v>2013</v>
      </c>
      <c r="B211" s="273" t="s">
        <v>135</v>
      </c>
      <c r="C211" s="604"/>
      <c r="D211" s="604"/>
      <c r="E211" s="604"/>
      <c r="F211" s="208">
        <v>1</v>
      </c>
      <c r="G211" s="259"/>
      <c r="H211" s="208">
        <v>1</v>
      </c>
      <c r="I211" s="208">
        <v>1</v>
      </c>
      <c r="J211" s="494"/>
      <c r="K211" s="494"/>
      <c r="L211" s="494"/>
      <c r="M211" s="535">
        <v>1927</v>
      </c>
      <c r="N211" s="48" t="s">
        <v>233</v>
      </c>
      <c r="O211" s="491"/>
      <c r="P211" s="491"/>
      <c r="Q211" s="233">
        <v>550</v>
      </c>
      <c r="R211" s="273" t="s">
        <v>98</v>
      </c>
    </row>
    <row r="212" spans="1:18" ht="15.75" customHeight="1">
      <c r="A212" s="273">
        <v>2013</v>
      </c>
      <c r="B212" s="273" t="s">
        <v>135</v>
      </c>
      <c r="C212" s="604"/>
      <c r="D212" s="604"/>
      <c r="E212" s="604"/>
      <c r="F212" s="208">
        <v>1</v>
      </c>
      <c r="G212" s="259"/>
      <c r="H212" s="208">
        <v>1</v>
      </c>
      <c r="I212" s="208">
        <v>1</v>
      </c>
      <c r="J212" s="494"/>
      <c r="K212" s="494"/>
      <c r="L212" s="494"/>
      <c r="M212" s="535">
        <v>1927</v>
      </c>
      <c r="N212" s="48" t="s">
        <v>233</v>
      </c>
      <c r="O212" s="491"/>
      <c r="P212" s="491"/>
      <c r="Q212" s="233">
        <v>429</v>
      </c>
      <c r="R212" s="273" t="s">
        <v>98</v>
      </c>
    </row>
    <row r="213" spans="1:18" ht="15.75" customHeight="1">
      <c r="A213" s="273">
        <v>2013</v>
      </c>
      <c r="B213" s="273" t="s">
        <v>135</v>
      </c>
      <c r="C213" s="604"/>
      <c r="D213" s="604"/>
      <c r="E213" s="604"/>
      <c r="F213" s="208">
        <v>1</v>
      </c>
      <c r="G213" s="259"/>
      <c r="H213" s="208">
        <v>1</v>
      </c>
      <c r="I213" s="208">
        <v>1</v>
      </c>
      <c r="J213" s="488"/>
      <c r="K213" s="488"/>
      <c r="L213" s="488"/>
      <c r="M213" s="535">
        <v>1919</v>
      </c>
      <c r="N213" s="48" t="s">
        <v>233</v>
      </c>
      <c r="O213" s="489"/>
      <c r="P213" s="491"/>
      <c r="Q213" s="233">
        <v>0</v>
      </c>
      <c r="R213" s="273"/>
    </row>
    <row r="214" spans="1:18" ht="15.75" customHeight="1">
      <c r="A214" s="273">
        <v>2013</v>
      </c>
      <c r="B214" s="273" t="s">
        <v>135</v>
      </c>
      <c r="C214" s="604"/>
      <c r="D214" s="604"/>
      <c r="E214" s="604"/>
      <c r="F214" s="208">
        <v>1</v>
      </c>
      <c r="G214" s="259"/>
      <c r="H214" s="208">
        <v>1</v>
      </c>
      <c r="I214" s="208">
        <v>1</v>
      </c>
      <c r="J214" s="494"/>
      <c r="K214" s="494"/>
      <c r="L214" s="494"/>
      <c r="M214" s="535">
        <v>1928</v>
      </c>
      <c r="N214" s="48" t="s">
        <v>233</v>
      </c>
      <c r="O214" s="491"/>
      <c r="P214" s="491"/>
      <c r="Q214" s="233">
        <v>325</v>
      </c>
      <c r="R214" s="273" t="s">
        <v>103</v>
      </c>
    </row>
    <row r="215" spans="1:18" ht="15.75" customHeight="1">
      <c r="A215" s="273">
        <v>2013</v>
      </c>
      <c r="B215" s="273" t="s">
        <v>135</v>
      </c>
      <c r="C215" s="604"/>
      <c r="D215" s="604"/>
      <c r="E215" s="604"/>
      <c r="F215" s="208">
        <v>1</v>
      </c>
      <c r="G215" s="259"/>
      <c r="H215" s="208">
        <v>1</v>
      </c>
      <c r="I215" s="208">
        <v>1</v>
      </c>
      <c r="J215" s="494"/>
      <c r="K215" s="494"/>
      <c r="L215" s="494"/>
      <c r="M215" s="535">
        <v>1940</v>
      </c>
      <c r="N215" s="48" t="s">
        <v>121</v>
      </c>
      <c r="O215" s="514"/>
      <c r="P215" s="491"/>
      <c r="Q215" s="233">
        <v>0</v>
      </c>
      <c r="R215" s="273" t="s">
        <v>97</v>
      </c>
    </row>
    <row r="216" spans="1:18" ht="15.75" customHeight="1">
      <c r="A216" s="273">
        <v>2013</v>
      </c>
      <c r="B216" s="273" t="s">
        <v>135</v>
      </c>
      <c r="C216" s="604"/>
      <c r="D216" s="604"/>
      <c r="E216" s="604"/>
      <c r="F216" s="208">
        <v>1</v>
      </c>
      <c r="G216" s="259"/>
      <c r="H216" s="208">
        <v>1</v>
      </c>
      <c r="I216" s="208">
        <v>1</v>
      </c>
      <c r="J216" s="494"/>
      <c r="K216" s="494"/>
      <c r="L216" s="494"/>
      <c r="M216" s="535">
        <v>1922</v>
      </c>
      <c r="N216" s="48" t="s">
        <v>233</v>
      </c>
      <c r="O216" s="491"/>
      <c r="P216" s="491"/>
      <c r="Q216" s="233">
        <v>900</v>
      </c>
      <c r="R216" s="273" t="s">
        <v>103</v>
      </c>
    </row>
    <row r="217" spans="1:18" ht="15.75" customHeight="1">
      <c r="A217" s="273">
        <v>2013</v>
      </c>
      <c r="B217" s="273" t="s">
        <v>135</v>
      </c>
      <c r="C217" s="604"/>
      <c r="D217" s="604"/>
      <c r="E217" s="604"/>
      <c r="F217" s="208">
        <v>1</v>
      </c>
      <c r="G217" s="259"/>
      <c r="H217" s="208">
        <v>1</v>
      </c>
      <c r="I217" s="208">
        <v>1</v>
      </c>
      <c r="J217" s="494"/>
      <c r="K217" s="494"/>
      <c r="L217" s="494"/>
      <c r="M217" s="535">
        <v>1922</v>
      </c>
      <c r="N217" s="48" t="s">
        <v>232</v>
      </c>
      <c r="O217" s="489"/>
      <c r="P217" s="491"/>
      <c r="Q217" s="233">
        <v>0</v>
      </c>
      <c r="R217" s="273"/>
    </row>
    <row r="218" spans="1:18" ht="15.75" customHeight="1">
      <c r="A218" s="273">
        <v>2013</v>
      </c>
      <c r="B218" s="273" t="s">
        <v>135</v>
      </c>
      <c r="C218" s="604"/>
      <c r="D218" s="604"/>
      <c r="E218" s="604"/>
      <c r="F218" s="208">
        <v>1</v>
      </c>
      <c r="G218" s="259"/>
      <c r="H218" s="208">
        <v>1</v>
      </c>
      <c r="I218" s="208">
        <v>1</v>
      </c>
      <c r="J218" s="494"/>
      <c r="K218" s="494"/>
      <c r="L218" s="494"/>
      <c r="M218" s="535">
        <v>1922</v>
      </c>
      <c r="N218" s="48" t="s">
        <v>121</v>
      </c>
      <c r="O218" s="489"/>
      <c r="P218" s="495"/>
      <c r="Q218" s="233">
        <v>0</v>
      </c>
      <c r="R218" s="273"/>
    </row>
    <row r="219" spans="1:18" ht="15.75" customHeight="1">
      <c r="A219" s="273">
        <v>2013</v>
      </c>
      <c r="B219" s="273" t="s">
        <v>135</v>
      </c>
      <c r="C219" s="604"/>
      <c r="D219" s="604"/>
      <c r="E219" s="604"/>
      <c r="F219" s="208">
        <v>1</v>
      </c>
      <c r="G219" s="259"/>
      <c r="H219" s="208">
        <v>1</v>
      </c>
      <c r="I219" s="208">
        <v>1</v>
      </c>
      <c r="J219" s="494"/>
      <c r="K219" s="494"/>
      <c r="L219" s="494"/>
      <c r="M219" s="535">
        <v>1922</v>
      </c>
      <c r="N219" s="48" t="s">
        <v>233</v>
      </c>
      <c r="O219" s="514"/>
      <c r="P219" s="491"/>
      <c r="Q219" s="233">
        <v>0</v>
      </c>
      <c r="R219" s="273"/>
    </row>
    <row r="220" spans="1:18" ht="15.75" customHeight="1">
      <c r="A220" s="273">
        <v>2013</v>
      </c>
      <c r="B220" s="273" t="s">
        <v>135</v>
      </c>
      <c r="C220" s="604"/>
      <c r="D220" s="604"/>
      <c r="E220" s="604"/>
      <c r="F220" s="208">
        <v>1</v>
      </c>
      <c r="G220" s="259"/>
      <c r="H220" s="208">
        <v>1</v>
      </c>
      <c r="I220" s="208">
        <v>1</v>
      </c>
      <c r="J220" s="494"/>
      <c r="K220" s="494"/>
      <c r="L220" s="494"/>
      <c r="M220" s="535">
        <v>1922</v>
      </c>
      <c r="N220" s="48" t="s">
        <v>232</v>
      </c>
      <c r="O220" s="514"/>
      <c r="P220" s="491"/>
      <c r="Q220" s="233">
        <v>0</v>
      </c>
      <c r="R220" s="273"/>
    </row>
    <row r="221" spans="1:18" ht="15.75" customHeight="1">
      <c r="A221" s="273">
        <v>2013</v>
      </c>
      <c r="B221" s="273" t="s">
        <v>135</v>
      </c>
      <c r="C221" s="604"/>
      <c r="D221" s="604"/>
      <c r="E221" s="604"/>
      <c r="F221" s="208">
        <v>1</v>
      </c>
      <c r="G221" s="259">
        <v>1</v>
      </c>
      <c r="H221" s="208"/>
      <c r="I221" s="208">
        <v>1</v>
      </c>
      <c r="J221" s="494"/>
      <c r="K221" s="494"/>
      <c r="L221" s="494"/>
      <c r="M221" s="535">
        <v>1942</v>
      </c>
      <c r="N221" s="48" t="s">
        <v>121</v>
      </c>
      <c r="O221" s="514"/>
      <c r="P221" s="491"/>
      <c r="Q221" s="233">
        <v>0</v>
      </c>
      <c r="R221" s="273"/>
    </row>
    <row r="222" spans="1:18" ht="15.75" customHeight="1">
      <c r="A222" s="273">
        <v>2013</v>
      </c>
      <c r="B222" s="273" t="s">
        <v>135</v>
      </c>
      <c r="C222" s="604"/>
      <c r="D222" s="604"/>
      <c r="E222" s="604"/>
      <c r="F222" s="208">
        <v>1</v>
      </c>
      <c r="G222" s="208">
        <v>1</v>
      </c>
      <c r="H222" s="208"/>
      <c r="I222" s="208">
        <v>1</v>
      </c>
      <c r="J222" s="522"/>
      <c r="K222" s="494"/>
      <c r="L222" s="494"/>
      <c r="M222" s="535">
        <v>1924</v>
      </c>
      <c r="N222" s="48" t="s">
        <v>233</v>
      </c>
      <c r="O222" s="491"/>
      <c r="P222" s="491"/>
      <c r="Q222" s="233">
        <v>0</v>
      </c>
      <c r="R222" s="273" t="s">
        <v>98</v>
      </c>
    </row>
    <row r="223" spans="1:18" ht="15.75" customHeight="1">
      <c r="A223" s="273">
        <v>2013</v>
      </c>
      <c r="B223" s="273" t="s">
        <v>135</v>
      </c>
      <c r="C223" s="604"/>
      <c r="D223" s="604"/>
      <c r="E223" s="604"/>
      <c r="F223" s="208">
        <v>1</v>
      </c>
      <c r="G223" s="259"/>
      <c r="H223" s="208">
        <v>1</v>
      </c>
      <c r="I223" s="208">
        <v>1</v>
      </c>
      <c r="J223" s="494"/>
      <c r="K223" s="494"/>
      <c r="L223" s="494"/>
      <c r="M223" s="535">
        <v>1924</v>
      </c>
      <c r="N223" s="48" t="s">
        <v>233</v>
      </c>
      <c r="O223" s="514"/>
      <c r="P223" s="491"/>
      <c r="Q223" s="233">
        <v>0</v>
      </c>
      <c r="R223" s="273"/>
    </row>
    <row r="224" spans="1:18" ht="15.75" customHeight="1">
      <c r="A224" s="273">
        <v>2013</v>
      </c>
      <c r="B224" s="273" t="s">
        <v>135</v>
      </c>
      <c r="C224" s="604"/>
      <c r="D224" s="604"/>
      <c r="E224" s="604"/>
      <c r="F224" s="208">
        <v>1</v>
      </c>
      <c r="G224" s="259"/>
      <c r="H224" s="208">
        <v>1</v>
      </c>
      <c r="I224" s="208">
        <v>1</v>
      </c>
      <c r="J224" s="494"/>
      <c r="K224" s="494"/>
      <c r="L224" s="494"/>
      <c r="M224" s="535">
        <v>1924</v>
      </c>
      <c r="N224" s="48" t="s">
        <v>232</v>
      </c>
      <c r="O224" s="514"/>
      <c r="P224" s="491"/>
      <c r="Q224" s="233">
        <v>0</v>
      </c>
      <c r="R224" s="273"/>
    </row>
    <row r="225" spans="1:18" ht="15.75" customHeight="1">
      <c r="A225" s="273">
        <v>2013</v>
      </c>
      <c r="B225" s="273" t="s">
        <v>135</v>
      </c>
      <c r="C225" s="604"/>
      <c r="D225" s="604"/>
      <c r="E225" s="604"/>
      <c r="F225" s="208">
        <v>1</v>
      </c>
      <c r="G225" s="259">
        <v>1</v>
      </c>
      <c r="H225" s="208"/>
      <c r="I225" s="208">
        <v>1</v>
      </c>
      <c r="J225" s="494"/>
      <c r="K225" s="494"/>
      <c r="L225" s="494"/>
      <c r="M225" s="535">
        <v>1927</v>
      </c>
      <c r="N225" s="48" t="s">
        <v>121</v>
      </c>
      <c r="O225" s="491"/>
      <c r="P225" s="491"/>
      <c r="Q225" s="233">
        <v>0</v>
      </c>
      <c r="R225" s="273" t="s">
        <v>104</v>
      </c>
    </row>
    <row r="226" spans="1:18" ht="15.75" customHeight="1">
      <c r="A226" s="273">
        <v>2013</v>
      </c>
      <c r="B226" s="273" t="s">
        <v>135</v>
      </c>
      <c r="C226" s="604"/>
      <c r="D226" s="604"/>
      <c r="E226" s="604"/>
      <c r="F226" s="208">
        <v>1</v>
      </c>
      <c r="G226" s="259"/>
      <c r="H226" s="208">
        <v>1</v>
      </c>
      <c r="I226" s="208">
        <v>1</v>
      </c>
      <c r="J226" s="494"/>
      <c r="K226" s="494"/>
      <c r="L226" s="494"/>
      <c r="M226" s="535">
        <v>1925</v>
      </c>
      <c r="N226" s="48" t="s">
        <v>232</v>
      </c>
      <c r="O226" s="514"/>
      <c r="P226" s="491"/>
      <c r="Q226" s="233">
        <v>0</v>
      </c>
      <c r="R226" s="273" t="s">
        <v>97</v>
      </c>
    </row>
    <row r="227" spans="1:18" ht="15.75" customHeight="1">
      <c r="A227" s="273">
        <v>2013</v>
      </c>
      <c r="B227" s="273" t="s">
        <v>135</v>
      </c>
      <c r="C227" s="604"/>
      <c r="D227" s="604"/>
      <c r="E227" s="604"/>
      <c r="F227" s="208">
        <v>1</v>
      </c>
      <c r="G227" s="208"/>
      <c r="H227" s="208">
        <v>1</v>
      </c>
      <c r="I227" s="208">
        <v>1</v>
      </c>
      <c r="J227" s="522"/>
      <c r="K227" s="494"/>
      <c r="L227" s="494"/>
      <c r="M227" s="535">
        <v>1917</v>
      </c>
      <c r="N227" s="48" t="s">
        <v>121</v>
      </c>
      <c r="O227" s="491"/>
      <c r="P227" s="491"/>
      <c r="Q227" s="233">
        <v>250</v>
      </c>
      <c r="R227" s="273" t="s">
        <v>100</v>
      </c>
    </row>
    <row r="228" spans="1:18" ht="15.75" customHeight="1">
      <c r="A228" s="273">
        <v>2013</v>
      </c>
      <c r="B228" s="273" t="s">
        <v>135</v>
      </c>
      <c r="C228" s="604"/>
      <c r="D228" s="604"/>
      <c r="E228" s="604"/>
      <c r="F228" s="208">
        <v>1</v>
      </c>
      <c r="G228" s="259"/>
      <c r="H228" s="208">
        <v>1</v>
      </c>
      <c r="I228" s="208">
        <v>1</v>
      </c>
      <c r="J228" s="494"/>
      <c r="K228" s="494"/>
      <c r="L228" s="494"/>
      <c r="M228" s="535">
        <v>1917</v>
      </c>
      <c r="N228" s="48" t="s">
        <v>233</v>
      </c>
      <c r="O228" s="514"/>
      <c r="P228" s="491"/>
      <c r="Q228" s="233">
        <v>4450</v>
      </c>
      <c r="R228" s="273"/>
    </row>
    <row r="229" spans="1:18" ht="15.75" customHeight="1">
      <c r="A229" s="273">
        <v>2013</v>
      </c>
      <c r="B229" s="273" t="s">
        <v>135</v>
      </c>
      <c r="C229" s="604"/>
      <c r="D229" s="604"/>
      <c r="E229" s="604"/>
      <c r="F229" s="208">
        <v>1</v>
      </c>
      <c r="G229" s="259"/>
      <c r="H229" s="208">
        <v>1</v>
      </c>
      <c r="I229" s="208">
        <v>1</v>
      </c>
      <c r="J229" s="494"/>
      <c r="K229" s="494"/>
      <c r="L229" s="494"/>
      <c r="M229" s="535">
        <v>1932</v>
      </c>
      <c r="N229" s="48" t="s">
        <v>233</v>
      </c>
      <c r="O229" s="514"/>
      <c r="P229" s="491"/>
      <c r="Q229" s="233">
        <v>0</v>
      </c>
      <c r="R229" s="273"/>
    </row>
    <row r="230" spans="1:18" ht="15.75" customHeight="1">
      <c r="A230" s="629" t="s">
        <v>52</v>
      </c>
      <c r="B230" s="629"/>
      <c r="C230" s="512"/>
      <c r="D230" s="141"/>
      <c r="E230" s="28"/>
      <c r="F230" s="542">
        <f>SUM(F175:F229)</f>
        <v>55</v>
      </c>
      <c r="G230" s="542">
        <f>SUM(G175:G229)</f>
        <v>14</v>
      </c>
      <c r="H230" s="542">
        <f>SUM(H175:H229)</f>
        <v>41</v>
      </c>
      <c r="I230" s="542">
        <f>SUM(I175:I229)</f>
        <v>55</v>
      </c>
      <c r="J230" s="28"/>
      <c r="K230" s="28"/>
      <c r="L230" s="28"/>
      <c r="M230" s="28"/>
      <c r="N230" s="28"/>
      <c r="O230" s="197"/>
      <c r="P230" s="197"/>
      <c r="Q230" s="228">
        <f>SUM(Q175:Q229)</f>
        <v>12697.86</v>
      </c>
      <c r="R230" s="142"/>
    </row>
    <row r="231" spans="1:18" ht="15.75" customHeight="1">
      <c r="A231" s="628" t="s">
        <v>150</v>
      </c>
      <c r="B231" s="628"/>
      <c r="C231" s="513"/>
      <c r="D231" s="139"/>
      <c r="E231" s="406"/>
      <c r="F231" s="13"/>
      <c r="G231" s="496"/>
      <c r="H231" s="496"/>
      <c r="I231" s="340"/>
      <c r="J231" s="340"/>
      <c r="K231" s="340"/>
      <c r="L231" s="340"/>
      <c r="M231" s="496"/>
      <c r="N231" s="497"/>
      <c r="O231" s="302"/>
      <c r="P231" s="302"/>
      <c r="Q231" s="498"/>
      <c r="R231" s="553"/>
    </row>
    <row r="232" spans="1:18" ht="40.5" customHeight="1">
      <c r="A232" s="24" t="s">
        <v>124</v>
      </c>
      <c r="B232" s="24" t="s">
        <v>125</v>
      </c>
      <c r="C232" s="24" t="s">
        <v>138</v>
      </c>
      <c r="D232" s="24" t="s">
        <v>44</v>
      </c>
      <c r="E232" s="24" t="s">
        <v>45</v>
      </c>
      <c r="F232" s="23" t="s">
        <v>62</v>
      </c>
      <c r="G232" s="24" t="s">
        <v>156</v>
      </c>
      <c r="H232" s="24" t="s">
        <v>157</v>
      </c>
      <c r="I232" s="24" t="s">
        <v>69</v>
      </c>
      <c r="J232" s="24" t="s">
        <v>63</v>
      </c>
      <c r="K232" s="24" t="s">
        <v>216</v>
      </c>
      <c r="L232" s="24" t="s">
        <v>18</v>
      </c>
      <c r="M232" s="24" t="s">
        <v>61</v>
      </c>
      <c r="N232" s="24" t="s">
        <v>10</v>
      </c>
      <c r="O232" s="146" t="s">
        <v>122</v>
      </c>
      <c r="P232" s="146" t="s">
        <v>123</v>
      </c>
      <c r="Q232" s="140" t="s">
        <v>11</v>
      </c>
      <c r="R232" s="140" t="s">
        <v>21</v>
      </c>
    </row>
    <row r="233" spans="1:18" ht="15.75" customHeight="1">
      <c r="A233" s="273">
        <v>2013</v>
      </c>
      <c r="B233" s="273" t="s">
        <v>132</v>
      </c>
      <c r="C233" s="604"/>
      <c r="D233" s="604"/>
      <c r="E233" s="604"/>
      <c r="F233" s="208">
        <v>1</v>
      </c>
      <c r="G233" s="208"/>
      <c r="H233" s="208">
        <v>1</v>
      </c>
      <c r="I233" s="208">
        <v>1</v>
      </c>
      <c r="J233" s="488"/>
      <c r="K233" s="488"/>
      <c r="L233" s="488"/>
      <c r="M233" s="488">
        <v>1928</v>
      </c>
      <c r="N233" s="48" t="s">
        <v>121</v>
      </c>
      <c r="O233" s="491"/>
      <c r="P233" s="515"/>
      <c r="Q233" s="233">
        <v>0</v>
      </c>
      <c r="R233" s="493"/>
    </row>
    <row r="234" spans="1:18" ht="15.75" customHeight="1">
      <c r="A234" s="273">
        <v>2013</v>
      </c>
      <c r="B234" s="273" t="s">
        <v>132</v>
      </c>
      <c r="C234" s="604"/>
      <c r="D234" s="604"/>
      <c r="E234" s="604"/>
      <c r="F234" s="208">
        <v>1</v>
      </c>
      <c r="G234" s="208"/>
      <c r="H234" s="208">
        <v>1</v>
      </c>
      <c r="I234" s="208">
        <v>1</v>
      </c>
      <c r="J234" s="488"/>
      <c r="K234" s="488"/>
      <c r="L234" s="488"/>
      <c r="M234" s="488">
        <v>1935</v>
      </c>
      <c r="N234" s="48" t="s">
        <v>121</v>
      </c>
      <c r="O234" s="491"/>
      <c r="P234" s="515"/>
      <c r="Q234" s="233">
        <v>0</v>
      </c>
      <c r="R234" s="493"/>
    </row>
    <row r="235" spans="1:18" ht="15.75" customHeight="1">
      <c r="A235" s="629" t="s">
        <v>81</v>
      </c>
      <c r="B235" s="629"/>
      <c r="C235" s="512"/>
      <c r="D235" s="141"/>
      <c r="E235" s="28"/>
      <c r="F235" s="542">
        <v>2</v>
      </c>
      <c r="G235" s="28">
        <v>0</v>
      </c>
      <c r="H235" s="542">
        <v>2</v>
      </c>
      <c r="I235" s="542">
        <v>2</v>
      </c>
      <c r="J235" s="28"/>
      <c r="K235" s="28"/>
      <c r="L235" s="28"/>
      <c r="M235" s="28"/>
      <c r="N235" s="28"/>
      <c r="O235" s="197"/>
      <c r="P235" s="197"/>
      <c r="Q235" s="228">
        <v>0</v>
      </c>
      <c r="R235" s="39"/>
    </row>
    <row r="236" spans="1:18" ht="15.75" customHeight="1">
      <c r="A236" s="628" t="s">
        <v>151</v>
      </c>
      <c r="B236" s="628"/>
      <c r="C236" s="513"/>
      <c r="D236" s="139"/>
      <c r="E236" s="406"/>
      <c r="F236" s="13"/>
      <c r="G236" s="496"/>
      <c r="H236" s="496"/>
      <c r="I236" s="340"/>
      <c r="J236" s="340"/>
      <c r="K236" s="340"/>
      <c r="L236" s="340"/>
      <c r="M236" s="496"/>
      <c r="N236" s="497"/>
      <c r="O236" s="302"/>
      <c r="P236" s="302"/>
      <c r="Q236" s="498"/>
      <c r="R236" s="553"/>
    </row>
    <row r="237" spans="1:18" ht="40.5" customHeight="1">
      <c r="A237" s="24" t="s">
        <v>124</v>
      </c>
      <c r="B237" s="24" t="s">
        <v>125</v>
      </c>
      <c r="C237" s="24" t="s">
        <v>138</v>
      </c>
      <c r="D237" s="24" t="s">
        <v>44</v>
      </c>
      <c r="E237" s="24" t="s">
        <v>45</v>
      </c>
      <c r="F237" s="23" t="s">
        <v>62</v>
      </c>
      <c r="G237" s="24" t="s">
        <v>156</v>
      </c>
      <c r="H237" s="24" t="s">
        <v>157</v>
      </c>
      <c r="I237" s="24" t="s">
        <v>69</v>
      </c>
      <c r="J237" s="24" t="s">
        <v>63</v>
      </c>
      <c r="K237" s="24" t="s">
        <v>216</v>
      </c>
      <c r="L237" s="24" t="s">
        <v>18</v>
      </c>
      <c r="M237" s="24" t="s">
        <v>61</v>
      </c>
      <c r="N237" s="24" t="s">
        <v>10</v>
      </c>
      <c r="O237" s="146" t="s">
        <v>122</v>
      </c>
      <c r="P237" s="146" t="s">
        <v>123</v>
      </c>
      <c r="Q237" s="140" t="s">
        <v>11</v>
      </c>
      <c r="R237" s="140" t="s">
        <v>21</v>
      </c>
    </row>
    <row r="238" spans="1:18" ht="15.75" customHeight="1">
      <c r="A238" s="273">
        <v>2013</v>
      </c>
      <c r="B238" s="273" t="s">
        <v>152</v>
      </c>
      <c r="C238" s="604"/>
      <c r="D238" s="604"/>
      <c r="E238" s="604"/>
      <c r="F238" s="208">
        <v>1</v>
      </c>
      <c r="G238" s="208">
        <v>1</v>
      </c>
      <c r="H238" s="208"/>
      <c r="I238" s="208">
        <v>1</v>
      </c>
      <c r="J238" s="503"/>
      <c r="K238" s="523"/>
      <c r="L238" s="523"/>
      <c r="M238" s="488">
        <v>1945</v>
      </c>
      <c r="N238" s="48" t="s">
        <v>232</v>
      </c>
      <c r="O238" s="495"/>
      <c r="P238" s="495"/>
      <c r="Q238" s="233">
        <v>0</v>
      </c>
      <c r="R238" s="273"/>
    </row>
    <row r="239" spans="1:18" ht="15.75" customHeight="1">
      <c r="A239" s="273">
        <v>2013</v>
      </c>
      <c r="B239" s="273" t="s">
        <v>152</v>
      </c>
      <c r="C239" s="604"/>
      <c r="D239" s="604"/>
      <c r="E239" s="604"/>
      <c r="F239" s="208">
        <v>1</v>
      </c>
      <c r="G239" s="208"/>
      <c r="H239" s="208">
        <v>1</v>
      </c>
      <c r="I239" s="208">
        <v>1</v>
      </c>
      <c r="J239" s="488"/>
      <c r="K239" s="488"/>
      <c r="L239" s="488"/>
      <c r="M239" s="488">
        <v>1927</v>
      </c>
      <c r="N239" s="48" t="s">
        <v>233</v>
      </c>
      <c r="O239" s="491"/>
      <c r="P239" s="491"/>
      <c r="Q239" s="233">
        <v>0</v>
      </c>
      <c r="R239" s="273"/>
    </row>
    <row r="240" spans="1:18" ht="15.75" customHeight="1">
      <c r="A240" s="273">
        <v>2013</v>
      </c>
      <c r="B240" s="273" t="s">
        <v>152</v>
      </c>
      <c r="C240" s="604"/>
      <c r="D240" s="604"/>
      <c r="E240" s="604"/>
      <c r="F240" s="208">
        <v>1</v>
      </c>
      <c r="G240" s="208"/>
      <c r="H240" s="208">
        <v>1</v>
      </c>
      <c r="I240" s="208">
        <v>1</v>
      </c>
      <c r="J240" s="492"/>
      <c r="K240" s="492"/>
      <c r="L240" s="492"/>
      <c r="M240" s="488">
        <v>1935</v>
      </c>
      <c r="N240" s="48" t="s">
        <v>233</v>
      </c>
      <c r="O240" s="501"/>
      <c r="P240" s="501"/>
      <c r="Q240" s="233">
        <v>780</v>
      </c>
      <c r="R240" s="273"/>
    </row>
    <row r="241" spans="1:18" ht="15.75" customHeight="1">
      <c r="A241" s="273">
        <v>2013</v>
      </c>
      <c r="B241" s="273" t="s">
        <v>152</v>
      </c>
      <c r="C241" s="604"/>
      <c r="D241" s="604"/>
      <c r="E241" s="604"/>
      <c r="F241" s="208">
        <v>1</v>
      </c>
      <c r="G241" s="208"/>
      <c r="H241" s="208">
        <v>1</v>
      </c>
      <c r="I241" s="208">
        <v>1</v>
      </c>
      <c r="J241" s="488"/>
      <c r="K241" s="488"/>
      <c r="L241" s="488"/>
      <c r="M241" s="488">
        <v>1920</v>
      </c>
      <c r="N241" s="48" t="s">
        <v>232</v>
      </c>
      <c r="O241" s="491"/>
      <c r="P241" s="491"/>
      <c r="Q241" s="233">
        <v>0</v>
      </c>
      <c r="R241" s="273"/>
    </row>
    <row r="242" spans="1:18" ht="15.75" customHeight="1">
      <c r="A242" s="273">
        <v>2013</v>
      </c>
      <c r="B242" s="273" t="s">
        <v>152</v>
      </c>
      <c r="C242" s="604"/>
      <c r="D242" s="604"/>
      <c r="E242" s="604"/>
      <c r="F242" s="208">
        <v>1</v>
      </c>
      <c r="G242" s="208"/>
      <c r="H242" s="208">
        <v>1</v>
      </c>
      <c r="I242" s="208">
        <v>1</v>
      </c>
      <c r="J242" s="488"/>
      <c r="K242" s="488"/>
      <c r="L242" s="488"/>
      <c r="M242" s="488">
        <v>1920</v>
      </c>
      <c r="N242" s="48" t="s">
        <v>232</v>
      </c>
      <c r="O242" s="491"/>
      <c r="P242" s="491"/>
      <c r="Q242" s="233">
        <v>0</v>
      </c>
      <c r="R242" s="273"/>
    </row>
    <row r="243" spans="1:18" ht="15.75" customHeight="1">
      <c r="A243" s="273">
        <v>2013</v>
      </c>
      <c r="B243" s="273" t="s">
        <v>152</v>
      </c>
      <c r="C243" s="604"/>
      <c r="D243" s="604"/>
      <c r="E243" s="604"/>
      <c r="F243" s="208">
        <v>1</v>
      </c>
      <c r="G243" s="208">
        <v>1</v>
      </c>
      <c r="H243" s="208"/>
      <c r="I243" s="208">
        <v>1</v>
      </c>
      <c r="J243" s="493"/>
      <c r="K243" s="493"/>
      <c r="L243" s="493"/>
      <c r="M243" s="488">
        <v>1965</v>
      </c>
      <c r="N243" s="48" t="s">
        <v>121</v>
      </c>
      <c r="O243" s="495"/>
      <c r="P243" s="495"/>
      <c r="Q243" s="233">
        <v>0</v>
      </c>
      <c r="R243" s="273"/>
    </row>
    <row r="244" spans="1:18" ht="15.75" customHeight="1">
      <c r="A244" s="273">
        <v>2013</v>
      </c>
      <c r="B244" s="273" t="s">
        <v>152</v>
      </c>
      <c r="C244" s="604"/>
      <c r="D244" s="604"/>
      <c r="E244" s="604"/>
      <c r="F244" s="208">
        <v>1</v>
      </c>
      <c r="G244" s="208"/>
      <c r="H244" s="208">
        <v>1</v>
      </c>
      <c r="I244" s="208">
        <v>1</v>
      </c>
      <c r="J244" s="492"/>
      <c r="K244" s="492"/>
      <c r="L244" s="492"/>
      <c r="M244" s="488">
        <v>1935</v>
      </c>
      <c r="N244" s="48" t="s">
        <v>233</v>
      </c>
      <c r="O244" s="501"/>
      <c r="P244" s="501"/>
      <c r="Q244" s="233">
        <v>480</v>
      </c>
      <c r="R244" s="273"/>
    </row>
    <row r="245" spans="1:18" ht="15.75" customHeight="1">
      <c r="A245" s="273">
        <v>2013</v>
      </c>
      <c r="B245" s="273" t="s">
        <v>152</v>
      </c>
      <c r="C245" s="604"/>
      <c r="D245" s="604"/>
      <c r="E245" s="604"/>
      <c r="F245" s="208">
        <v>1</v>
      </c>
      <c r="G245" s="208"/>
      <c r="H245" s="208">
        <v>1</v>
      </c>
      <c r="I245" s="208">
        <v>1</v>
      </c>
      <c r="J245" s="493"/>
      <c r="K245" s="493"/>
      <c r="L245" s="493"/>
      <c r="M245" s="488">
        <v>1925</v>
      </c>
      <c r="N245" s="48" t="s">
        <v>232</v>
      </c>
      <c r="O245" s="491"/>
      <c r="P245" s="491"/>
      <c r="Q245" s="233">
        <v>0</v>
      </c>
      <c r="R245" s="273"/>
    </row>
    <row r="246" spans="1:18" ht="15.75" customHeight="1">
      <c r="A246" s="273">
        <v>2013</v>
      </c>
      <c r="B246" s="273" t="s">
        <v>152</v>
      </c>
      <c r="C246" s="604"/>
      <c r="D246" s="604"/>
      <c r="E246" s="604"/>
      <c r="F246" s="208">
        <v>1</v>
      </c>
      <c r="G246" s="208">
        <v>1</v>
      </c>
      <c r="H246" s="208"/>
      <c r="I246" s="208">
        <v>1</v>
      </c>
      <c r="J246" s="494"/>
      <c r="K246" s="494"/>
      <c r="L246" s="494"/>
      <c r="M246" s="488">
        <v>1927</v>
      </c>
      <c r="N246" s="48" t="s">
        <v>121</v>
      </c>
      <c r="O246" s="491"/>
      <c r="P246" s="491"/>
      <c r="Q246" s="233">
        <v>0</v>
      </c>
      <c r="R246" s="273"/>
    </row>
    <row r="247" spans="1:18" ht="15.75" customHeight="1">
      <c r="A247" s="273">
        <v>2013</v>
      </c>
      <c r="B247" s="273" t="s">
        <v>152</v>
      </c>
      <c r="C247" s="604"/>
      <c r="D247" s="604"/>
      <c r="E247" s="604"/>
      <c r="F247" s="208">
        <v>1</v>
      </c>
      <c r="G247" s="208">
        <v>1</v>
      </c>
      <c r="H247" s="208"/>
      <c r="I247" s="208">
        <v>1</v>
      </c>
      <c r="J247" s="494"/>
      <c r="K247" s="494"/>
      <c r="L247" s="494"/>
      <c r="M247" s="488">
        <v>1920</v>
      </c>
      <c r="N247" s="48" t="s">
        <v>233</v>
      </c>
      <c r="O247" s="490"/>
      <c r="P247" s="491"/>
      <c r="Q247" s="233">
        <v>1108.33</v>
      </c>
      <c r="R247" s="273" t="s">
        <v>102</v>
      </c>
    </row>
    <row r="248" spans="1:18" ht="15.75" customHeight="1">
      <c r="A248" s="273">
        <v>2013</v>
      </c>
      <c r="B248" s="273" t="s">
        <v>152</v>
      </c>
      <c r="C248" s="604"/>
      <c r="D248" s="604"/>
      <c r="E248" s="604"/>
      <c r="F248" s="208">
        <v>1</v>
      </c>
      <c r="G248" s="208"/>
      <c r="H248" s="208">
        <v>1</v>
      </c>
      <c r="I248" s="208">
        <v>1</v>
      </c>
      <c r="J248" s="494"/>
      <c r="K248" s="494"/>
      <c r="L248" s="494"/>
      <c r="M248" s="488">
        <v>1930</v>
      </c>
      <c r="N248" s="48" t="s">
        <v>232</v>
      </c>
      <c r="O248" s="491"/>
      <c r="P248" s="491"/>
      <c r="Q248" s="233">
        <v>0</v>
      </c>
      <c r="R248" s="273"/>
    </row>
    <row r="249" spans="1:18" ht="15.75" customHeight="1">
      <c r="A249" s="273">
        <v>2013</v>
      </c>
      <c r="B249" s="273" t="s">
        <v>152</v>
      </c>
      <c r="C249" s="604"/>
      <c r="D249" s="604"/>
      <c r="E249" s="604"/>
      <c r="F249" s="208">
        <v>1</v>
      </c>
      <c r="G249" s="208"/>
      <c r="H249" s="208">
        <v>1</v>
      </c>
      <c r="I249" s="208">
        <v>1</v>
      </c>
      <c r="J249" s="492"/>
      <c r="K249" s="492"/>
      <c r="L249" s="492"/>
      <c r="M249" s="488">
        <v>1932</v>
      </c>
      <c r="N249" s="48" t="s">
        <v>233</v>
      </c>
      <c r="O249" s="501"/>
      <c r="P249" s="501"/>
      <c r="Q249" s="233">
        <v>480</v>
      </c>
      <c r="R249" s="273"/>
    </row>
    <row r="250" spans="1:18" ht="15.75" customHeight="1">
      <c r="A250" s="273">
        <v>2013</v>
      </c>
      <c r="B250" s="273" t="s">
        <v>152</v>
      </c>
      <c r="C250" s="604"/>
      <c r="D250" s="604"/>
      <c r="E250" s="604"/>
      <c r="F250" s="208">
        <v>1</v>
      </c>
      <c r="G250" s="208">
        <v>1</v>
      </c>
      <c r="H250" s="208"/>
      <c r="I250" s="208">
        <v>1</v>
      </c>
      <c r="J250" s="492"/>
      <c r="K250" s="492"/>
      <c r="L250" s="492"/>
      <c r="M250" s="488">
        <v>1923</v>
      </c>
      <c r="N250" s="48" t="s">
        <v>232</v>
      </c>
      <c r="O250" s="501"/>
      <c r="P250" s="501"/>
      <c r="Q250" s="233">
        <v>0</v>
      </c>
      <c r="R250" s="273"/>
    </row>
    <row r="251" spans="1:18" ht="15.75" customHeight="1">
      <c r="A251" s="273">
        <v>2013</v>
      </c>
      <c r="B251" s="273" t="s">
        <v>152</v>
      </c>
      <c r="C251" s="604"/>
      <c r="D251" s="604"/>
      <c r="E251" s="604"/>
      <c r="F251" s="208">
        <v>1</v>
      </c>
      <c r="G251" s="208">
        <v>1</v>
      </c>
      <c r="H251" s="208"/>
      <c r="I251" s="208">
        <v>1</v>
      </c>
      <c r="J251" s="493"/>
      <c r="K251" s="493"/>
      <c r="L251" s="493"/>
      <c r="M251" s="488">
        <v>1922</v>
      </c>
      <c r="N251" s="48" t="s">
        <v>232</v>
      </c>
      <c r="O251" s="491"/>
      <c r="P251" s="491"/>
      <c r="Q251" s="233">
        <v>0</v>
      </c>
      <c r="R251" s="273"/>
    </row>
    <row r="252" spans="1:18" ht="15.75" customHeight="1">
      <c r="A252" s="273">
        <v>2013</v>
      </c>
      <c r="B252" s="273" t="s">
        <v>152</v>
      </c>
      <c r="C252" s="604"/>
      <c r="D252" s="604"/>
      <c r="E252" s="604"/>
      <c r="F252" s="208">
        <v>1</v>
      </c>
      <c r="G252" s="208"/>
      <c r="H252" s="208">
        <v>1</v>
      </c>
      <c r="I252" s="208">
        <v>1</v>
      </c>
      <c r="J252" s="493"/>
      <c r="K252" s="493"/>
      <c r="L252" s="493"/>
      <c r="M252" s="488">
        <v>1925</v>
      </c>
      <c r="N252" s="48" t="s">
        <v>233</v>
      </c>
      <c r="O252" s="487"/>
      <c r="P252" s="495"/>
      <c r="Q252" s="233">
        <v>0</v>
      </c>
      <c r="R252" s="273" t="s">
        <v>103</v>
      </c>
    </row>
    <row r="253" spans="1:18" ht="15.75" customHeight="1">
      <c r="A253" s="273">
        <v>2013</v>
      </c>
      <c r="B253" s="273" t="s">
        <v>152</v>
      </c>
      <c r="C253" s="604"/>
      <c r="D253" s="604"/>
      <c r="E253" s="604"/>
      <c r="F253" s="208">
        <v>1</v>
      </c>
      <c r="G253" s="208"/>
      <c r="H253" s="208">
        <v>1</v>
      </c>
      <c r="I253" s="208">
        <v>1</v>
      </c>
      <c r="J253" s="493"/>
      <c r="K253" s="493"/>
      <c r="L253" s="493"/>
      <c r="M253" s="488">
        <v>1925</v>
      </c>
      <c r="N253" s="48" t="s">
        <v>233</v>
      </c>
      <c r="O253" s="495"/>
      <c r="P253" s="495"/>
      <c r="Q253" s="233">
        <v>0</v>
      </c>
      <c r="R253" s="273"/>
    </row>
    <row r="254" spans="1:18" ht="15.75" customHeight="1">
      <c r="A254" s="273">
        <v>2013</v>
      </c>
      <c r="B254" s="273" t="s">
        <v>152</v>
      </c>
      <c r="C254" s="604"/>
      <c r="D254" s="604"/>
      <c r="E254" s="604"/>
      <c r="F254" s="208">
        <v>1</v>
      </c>
      <c r="G254" s="208"/>
      <c r="H254" s="208">
        <v>1</v>
      </c>
      <c r="I254" s="208">
        <v>1</v>
      </c>
      <c r="J254" s="488"/>
      <c r="K254" s="488"/>
      <c r="L254" s="488"/>
      <c r="M254" s="488">
        <v>1926</v>
      </c>
      <c r="N254" s="48" t="s">
        <v>232</v>
      </c>
      <c r="O254" s="495"/>
      <c r="P254" s="495"/>
      <c r="Q254" s="233">
        <v>0</v>
      </c>
      <c r="R254" s="273"/>
    </row>
    <row r="255" spans="1:18" ht="15.75" customHeight="1">
      <c r="A255" s="273">
        <v>2013</v>
      </c>
      <c r="B255" s="273" t="s">
        <v>152</v>
      </c>
      <c r="C255" s="604"/>
      <c r="D255" s="604"/>
      <c r="E255" s="604"/>
      <c r="F255" s="208">
        <v>1</v>
      </c>
      <c r="G255" s="208"/>
      <c r="H255" s="208">
        <v>1</v>
      </c>
      <c r="I255" s="208">
        <v>1</v>
      </c>
      <c r="J255" s="494"/>
      <c r="K255" s="494"/>
      <c r="L255" s="494"/>
      <c r="M255" s="488">
        <v>1933</v>
      </c>
      <c r="N255" s="48" t="s">
        <v>232</v>
      </c>
      <c r="O255" s="491"/>
      <c r="P255" s="491"/>
      <c r="Q255" s="233">
        <v>0</v>
      </c>
      <c r="R255" s="273"/>
    </row>
    <row r="256" spans="1:18" ht="15.75" customHeight="1">
      <c r="A256" s="273">
        <v>2013</v>
      </c>
      <c r="B256" s="273" t="s">
        <v>152</v>
      </c>
      <c r="C256" s="604"/>
      <c r="D256" s="604"/>
      <c r="E256" s="604"/>
      <c r="F256" s="208">
        <v>1</v>
      </c>
      <c r="G256" s="208"/>
      <c r="H256" s="208">
        <v>1</v>
      </c>
      <c r="I256" s="208">
        <v>1</v>
      </c>
      <c r="J256" s="494"/>
      <c r="K256" s="494"/>
      <c r="L256" s="494"/>
      <c r="M256" s="488">
        <v>1933</v>
      </c>
      <c r="N256" s="48" t="s">
        <v>232</v>
      </c>
      <c r="O256" s="495"/>
      <c r="P256" s="495"/>
      <c r="Q256" s="233">
        <v>0</v>
      </c>
      <c r="R256" s="273"/>
    </row>
    <row r="257" spans="1:18" ht="15.75" customHeight="1">
      <c r="A257" s="273">
        <v>2013</v>
      </c>
      <c r="B257" s="273" t="s">
        <v>152</v>
      </c>
      <c r="C257" s="604"/>
      <c r="D257" s="604"/>
      <c r="E257" s="604"/>
      <c r="F257" s="208">
        <v>1</v>
      </c>
      <c r="G257" s="208"/>
      <c r="H257" s="208">
        <v>1</v>
      </c>
      <c r="I257" s="208">
        <v>1</v>
      </c>
      <c r="J257" s="494"/>
      <c r="K257" s="494"/>
      <c r="L257" s="494"/>
      <c r="M257" s="488">
        <v>1916</v>
      </c>
      <c r="N257" s="48" t="s">
        <v>121</v>
      </c>
      <c r="O257" s="511"/>
      <c r="P257" s="495"/>
      <c r="Q257" s="233">
        <v>0</v>
      </c>
      <c r="R257" s="273" t="s">
        <v>105</v>
      </c>
    </row>
    <row r="258" spans="1:18" ht="15.75" customHeight="1">
      <c r="A258" s="273">
        <v>2013</v>
      </c>
      <c r="B258" s="273" t="s">
        <v>152</v>
      </c>
      <c r="C258" s="604"/>
      <c r="D258" s="604"/>
      <c r="E258" s="604"/>
      <c r="F258" s="208">
        <v>1</v>
      </c>
      <c r="G258" s="208"/>
      <c r="H258" s="208">
        <v>1</v>
      </c>
      <c r="I258" s="208">
        <v>1</v>
      </c>
      <c r="J258" s="493"/>
      <c r="K258" s="493"/>
      <c r="L258" s="493"/>
      <c r="M258" s="488">
        <v>1929</v>
      </c>
      <c r="N258" s="48" t="s">
        <v>121</v>
      </c>
      <c r="O258" s="491"/>
      <c r="P258" s="491"/>
      <c r="Q258" s="233">
        <v>0</v>
      </c>
      <c r="R258" s="273"/>
    </row>
    <row r="259" spans="1:18" ht="15.75" customHeight="1">
      <c r="A259" s="273">
        <v>2013</v>
      </c>
      <c r="B259" s="273" t="s">
        <v>152</v>
      </c>
      <c r="C259" s="604"/>
      <c r="D259" s="604"/>
      <c r="E259" s="604"/>
      <c r="F259" s="208">
        <v>1</v>
      </c>
      <c r="G259" s="208"/>
      <c r="H259" s="208">
        <v>1</v>
      </c>
      <c r="I259" s="208">
        <v>1</v>
      </c>
      <c r="J259" s="493"/>
      <c r="K259" s="493"/>
      <c r="L259" s="493"/>
      <c r="M259" s="488">
        <v>1940</v>
      </c>
      <c r="N259" s="48" t="s">
        <v>233</v>
      </c>
      <c r="O259" s="495"/>
      <c r="P259" s="495"/>
      <c r="Q259" s="233">
        <v>0</v>
      </c>
      <c r="R259" s="273"/>
    </row>
    <row r="260" spans="1:18" ht="15.75" customHeight="1">
      <c r="A260" s="273">
        <v>2013</v>
      </c>
      <c r="B260" s="273" t="s">
        <v>152</v>
      </c>
      <c r="C260" s="604"/>
      <c r="D260" s="604"/>
      <c r="E260" s="604"/>
      <c r="F260" s="208">
        <v>1</v>
      </c>
      <c r="G260" s="208">
        <v>1</v>
      </c>
      <c r="H260" s="208"/>
      <c r="I260" s="208">
        <v>1</v>
      </c>
      <c r="J260" s="494"/>
      <c r="K260" s="494"/>
      <c r="L260" s="494"/>
      <c r="M260" s="488">
        <v>1925</v>
      </c>
      <c r="N260" s="48" t="s">
        <v>232</v>
      </c>
      <c r="O260" s="491"/>
      <c r="P260" s="491"/>
      <c r="Q260" s="233">
        <v>0</v>
      </c>
      <c r="R260" s="273"/>
    </row>
    <row r="261" spans="1:18" ht="15.75" customHeight="1">
      <c r="A261" s="273">
        <v>2013</v>
      </c>
      <c r="B261" s="273" t="s">
        <v>152</v>
      </c>
      <c r="C261" s="604"/>
      <c r="D261" s="604"/>
      <c r="E261" s="604"/>
      <c r="F261" s="208">
        <v>1</v>
      </c>
      <c r="G261" s="208">
        <v>1</v>
      </c>
      <c r="H261" s="208"/>
      <c r="I261" s="208">
        <v>1</v>
      </c>
      <c r="J261" s="488"/>
      <c r="K261" s="488"/>
      <c r="L261" s="488"/>
      <c r="M261" s="488">
        <v>1927</v>
      </c>
      <c r="N261" s="48" t="s">
        <v>232</v>
      </c>
      <c r="O261" s="491"/>
      <c r="P261" s="491"/>
      <c r="Q261" s="233">
        <v>0</v>
      </c>
      <c r="R261" s="273"/>
    </row>
    <row r="262" spans="1:49" s="35" customFormat="1" ht="15.75" customHeight="1">
      <c r="A262" s="273">
        <v>2013</v>
      </c>
      <c r="B262" s="273" t="s">
        <v>152</v>
      </c>
      <c r="C262" s="604"/>
      <c r="D262" s="604"/>
      <c r="E262" s="604"/>
      <c r="F262" s="208">
        <v>1</v>
      </c>
      <c r="G262" s="208"/>
      <c r="H262" s="208">
        <v>1</v>
      </c>
      <c r="I262" s="208">
        <v>1</v>
      </c>
      <c r="J262" s="494"/>
      <c r="K262" s="494"/>
      <c r="L262" s="494"/>
      <c r="M262" s="488">
        <v>1925</v>
      </c>
      <c r="N262" s="48" t="s">
        <v>233</v>
      </c>
      <c r="O262" s="491"/>
      <c r="P262" s="491"/>
      <c r="Q262" s="233">
        <v>0</v>
      </c>
      <c r="R262" s="273"/>
      <c r="S262" s="541"/>
      <c r="T262" s="541"/>
      <c r="U262" s="541"/>
      <c r="V262" s="541"/>
      <c r="W262" s="541"/>
      <c r="X262" s="541"/>
      <c r="Y262" s="541"/>
      <c r="Z262" s="541"/>
      <c r="AA262" s="541"/>
      <c r="AB262" s="541"/>
      <c r="AC262" s="541"/>
      <c r="AD262" s="541"/>
      <c r="AE262" s="541"/>
      <c r="AF262" s="541"/>
      <c r="AG262" s="541"/>
      <c r="AH262" s="541"/>
      <c r="AI262" s="541"/>
      <c r="AJ262" s="541"/>
      <c r="AK262" s="541"/>
      <c r="AL262" s="541"/>
      <c r="AM262" s="541"/>
      <c r="AN262" s="541"/>
      <c r="AO262" s="541"/>
      <c r="AP262" s="541"/>
      <c r="AQ262" s="541"/>
      <c r="AR262" s="541"/>
      <c r="AS262" s="541"/>
      <c r="AT262" s="541"/>
      <c r="AU262" s="541"/>
      <c r="AV262" s="541"/>
      <c r="AW262" s="541"/>
    </row>
    <row r="263" spans="1:49" s="35" customFormat="1" ht="15.75" customHeight="1">
      <c r="A263" s="273">
        <v>2013</v>
      </c>
      <c r="B263" s="273" t="s">
        <v>152</v>
      </c>
      <c r="C263" s="604"/>
      <c r="D263" s="604"/>
      <c r="E263" s="604"/>
      <c r="F263" s="208">
        <v>1</v>
      </c>
      <c r="G263" s="208"/>
      <c r="H263" s="208">
        <v>1</v>
      </c>
      <c r="I263" s="208">
        <v>1</v>
      </c>
      <c r="J263" s="488"/>
      <c r="K263" s="488"/>
      <c r="L263" s="488"/>
      <c r="M263" s="488">
        <v>1941</v>
      </c>
      <c r="N263" s="48" t="s">
        <v>121</v>
      </c>
      <c r="O263" s="491"/>
      <c r="P263" s="491"/>
      <c r="Q263" s="233">
        <v>0</v>
      </c>
      <c r="R263" s="273"/>
      <c r="S263" s="541"/>
      <c r="T263" s="541"/>
      <c r="U263" s="541"/>
      <c r="V263" s="541"/>
      <c r="W263" s="541"/>
      <c r="X263" s="541"/>
      <c r="Y263" s="541"/>
      <c r="Z263" s="541"/>
      <c r="AA263" s="541"/>
      <c r="AB263" s="541"/>
      <c r="AC263" s="541"/>
      <c r="AD263" s="541"/>
      <c r="AE263" s="541"/>
      <c r="AF263" s="541"/>
      <c r="AG263" s="541"/>
      <c r="AH263" s="541"/>
      <c r="AI263" s="541"/>
      <c r="AJ263" s="541"/>
      <c r="AK263" s="541"/>
      <c r="AL263" s="541"/>
      <c r="AM263" s="541"/>
      <c r="AN263" s="541"/>
      <c r="AO263" s="541"/>
      <c r="AP263" s="541"/>
      <c r="AQ263" s="541"/>
      <c r="AR263" s="541"/>
      <c r="AS263" s="541"/>
      <c r="AT263" s="541"/>
      <c r="AU263" s="541"/>
      <c r="AV263" s="541"/>
      <c r="AW263" s="541"/>
    </row>
    <row r="264" spans="1:49" s="35" customFormat="1" ht="15.75" customHeight="1">
      <c r="A264" s="273">
        <v>2013</v>
      </c>
      <c r="B264" s="273" t="s">
        <v>152</v>
      </c>
      <c r="C264" s="604"/>
      <c r="D264" s="604"/>
      <c r="E264" s="604"/>
      <c r="F264" s="208">
        <v>1</v>
      </c>
      <c r="G264" s="208">
        <v>1</v>
      </c>
      <c r="H264" s="208"/>
      <c r="I264" s="208">
        <v>1</v>
      </c>
      <c r="J264" s="488"/>
      <c r="K264" s="488"/>
      <c r="L264" s="488"/>
      <c r="M264" s="488">
        <v>1928</v>
      </c>
      <c r="N264" s="48" t="s">
        <v>232</v>
      </c>
      <c r="O264" s="491"/>
      <c r="P264" s="491"/>
      <c r="Q264" s="233">
        <v>0</v>
      </c>
      <c r="R264" s="273"/>
      <c r="S264" s="541"/>
      <c r="T264" s="541"/>
      <c r="U264" s="541"/>
      <c r="V264" s="541"/>
      <c r="W264" s="541"/>
      <c r="X264" s="541"/>
      <c r="Y264" s="541"/>
      <c r="Z264" s="541"/>
      <c r="AA264" s="541"/>
      <c r="AB264" s="541"/>
      <c r="AC264" s="541"/>
      <c r="AD264" s="541"/>
      <c r="AE264" s="541"/>
      <c r="AF264" s="541"/>
      <c r="AG264" s="541"/>
      <c r="AH264" s="541"/>
      <c r="AI264" s="541"/>
      <c r="AJ264" s="541"/>
      <c r="AK264" s="541"/>
      <c r="AL264" s="541"/>
      <c r="AM264" s="541"/>
      <c r="AN264" s="541"/>
      <c r="AO264" s="541"/>
      <c r="AP264" s="541"/>
      <c r="AQ264" s="541"/>
      <c r="AR264" s="541"/>
      <c r="AS264" s="541"/>
      <c r="AT264" s="541"/>
      <c r="AU264" s="541"/>
      <c r="AV264" s="541"/>
      <c r="AW264" s="541"/>
    </row>
    <row r="265" spans="1:82" s="222" customFormat="1" ht="15.75" customHeight="1">
      <c r="A265" s="273">
        <v>2013</v>
      </c>
      <c r="B265" s="273" t="s">
        <v>152</v>
      </c>
      <c r="C265" s="604"/>
      <c r="D265" s="604"/>
      <c r="E265" s="604"/>
      <c r="F265" s="208">
        <v>1</v>
      </c>
      <c r="G265" s="208"/>
      <c r="H265" s="208">
        <v>1</v>
      </c>
      <c r="I265" s="208">
        <v>1</v>
      </c>
      <c r="J265" s="488"/>
      <c r="K265" s="488"/>
      <c r="L265" s="488"/>
      <c r="M265" s="488">
        <v>1925</v>
      </c>
      <c r="N265" s="48" t="s">
        <v>233</v>
      </c>
      <c r="O265" s="487"/>
      <c r="P265" s="491"/>
      <c r="Q265" s="233">
        <v>236.53</v>
      </c>
      <c r="R265" s="273" t="s">
        <v>98</v>
      </c>
      <c r="S265" s="541"/>
      <c r="T265" s="541"/>
      <c r="U265" s="541"/>
      <c r="V265" s="541"/>
      <c r="W265" s="541"/>
      <c r="X265" s="541"/>
      <c r="Y265" s="541"/>
      <c r="Z265" s="541"/>
      <c r="AA265" s="541"/>
      <c r="AB265" s="541"/>
      <c r="AC265" s="541"/>
      <c r="AD265" s="541"/>
      <c r="AE265" s="541"/>
      <c r="AF265" s="541"/>
      <c r="AG265" s="541"/>
      <c r="AH265" s="541"/>
      <c r="AI265" s="541"/>
      <c r="AJ265" s="541"/>
      <c r="AK265" s="541"/>
      <c r="AL265" s="541"/>
      <c r="AM265" s="541"/>
      <c r="AN265" s="541"/>
      <c r="AO265" s="541"/>
      <c r="AP265" s="541"/>
      <c r="AQ265" s="541"/>
      <c r="AR265" s="541"/>
      <c r="AS265" s="541"/>
      <c r="AT265" s="541"/>
      <c r="AU265" s="541"/>
      <c r="AV265" s="541"/>
      <c r="AW265" s="541"/>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row>
    <row r="266" spans="1:82" s="194" customFormat="1" ht="15.75" customHeight="1">
      <c r="A266" s="273">
        <v>2013</v>
      </c>
      <c r="B266" s="273" t="s">
        <v>152</v>
      </c>
      <c r="C266" s="604"/>
      <c r="D266" s="604"/>
      <c r="E266" s="604"/>
      <c r="F266" s="208">
        <v>1</v>
      </c>
      <c r="G266" s="208"/>
      <c r="H266" s="208">
        <v>1</v>
      </c>
      <c r="I266" s="208">
        <v>1</v>
      </c>
      <c r="J266" s="488"/>
      <c r="K266" s="488"/>
      <c r="L266" s="488"/>
      <c r="M266" s="488">
        <v>1925</v>
      </c>
      <c r="N266" s="48" t="s">
        <v>233</v>
      </c>
      <c r="O266" s="487"/>
      <c r="P266" s="491"/>
      <c r="Q266" s="233">
        <v>236.53</v>
      </c>
      <c r="R266" s="273" t="s">
        <v>98</v>
      </c>
      <c r="S266" s="541"/>
      <c r="T266" s="541"/>
      <c r="U266" s="541"/>
      <c r="V266" s="541"/>
      <c r="W266" s="541"/>
      <c r="X266" s="541"/>
      <c r="Y266" s="541"/>
      <c r="Z266" s="541"/>
      <c r="AA266" s="541"/>
      <c r="AB266" s="541"/>
      <c r="AC266" s="541"/>
      <c r="AD266" s="541"/>
      <c r="AE266" s="541"/>
      <c r="AF266" s="541"/>
      <c r="AG266" s="541"/>
      <c r="AH266" s="541"/>
      <c r="AI266" s="541"/>
      <c r="AJ266" s="541"/>
      <c r="AK266" s="541"/>
      <c r="AL266" s="541"/>
      <c r="AM266" s="541"/>
      <c r="AN266" s="541"/>
      <c r="AO266" s="541"/>
      <c r="AP266" s="541"/>
      <c r="AQ266" s="541"/>
      <c r="AR266" s="541"/>
      <c r="AS266" s="541"/>
      <c r="AT266" s="541"/>
      <c r="AU266" s="541"/>
      <c r="AV266" s="541"/>
      <c r="AW266" s="541"/>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row>
    <row r="267" spans="1:82" s="194" customFormat="1" ht="15.75" customHeight="1">
      <c r="A267" s="273">
        <v>2013</v>
      </c>
      <c r="B267" s="273" t="s">
        <v>152</v>
      </c>
      <c r="C267" s="604"/>
      <c r="D267" s="604"/>
      <c r="E267" s="604"/>
      <c r="F267" s="208">
        <v>1</v>
      </c>
      <c r="G267" s="208"/>
      <c r="H267" s="208">
        <v>1</v>
      </c>
      <c r="I267" s="208">
        <v>1</v>
      </c>
      <c r="J267" s="488"/>
      <c r="K267" s="488"/>
      <c r="L267" s="488"/>
      <c r="M267" s="488">
        <v>1925</v>
      </c>
      <c r="N267" s="48" t="s">
        <v>233</v>
      </c>
      <c r="O267" s="487"/>
      <c r="P267" s="495"/>
      <c r="Q267" s="233">
        <v>263.53</v>
      </c>
      <c r="R267" s="273" t="s">
        <v>98</v>
      </c>
      <c r="S267" s="541"/>
      <c r="T267" s="541"/>
      <c r="U267" s="541"/>
      <c r="V267" s="541"/>
      <c r="W267" s="541"/>
      <c r="X267" s="541"/>
      <c r="Y267" s="541"/>
      <c r="Z267" s="541"/>
      <c r="AA267" s="541"/>
      <c r="AB267" s="541"/>
      <c r="AC267" s="541"/>
      <c r="AD267" s="541"/>
      <c r="AE267" s="541"/>
      <c r="AF267" s="541"/>
      <c r="AG267" s="541"/>
      <c r="AH267" s="541"/>
      <c r="AI267" s="541"/>
      <c r="AJ267" s="541"/>
      <c r="AK267" s="541"/>
      <c r="AL267" s="541"/>
      <c r="AM267" s="541"/>
      <c r="AN267" s="541"/>
      <c r="AO267" s="541"/>
      <c r="AP267" s="541"/>
      <c r="AQ267" s="541"/>
      <c r="AR267" s="541"/>
      <c r="AS267" s="541"/>
      <c r="AT267" s="541"/>
      <c r="AU267" s="541"/>
      <c r="AV267" s="541"/>
      <c r="AW267" s="541"/>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row>
    <row r="268" spans="1:82" s="194" customFormat="1" ht="15.75" customHeight="1">
      <c r="A268" s="273">
        <v>2013</v>
      </c>
      <c r="B268" s="273" t="s">
        <v>152</v>
      </c>
      <c r="C268" s="604"/>
      <c r="D268" s="604"/>
      <c r="E268" s="604"/>
      <c r="F268" s="208">
        <v>1</v>
      </c>
      <c r="G268" s="208"/>
      <c r="H268" s="208">
        <v>1</v>
      </c>
      <c r="I268" s="208">
        <v>1</v>
      </c>
      <c r="J268" s="488"/>
      <c r="K268" s="488"/>
      <c r="L268" s="488"/>
      <c r="M268" s="488">
        <v>1925</v>
      </c>
      <c r="N268" s="48" t="s">
        <v>232</v>
      </c>
      <c r="O268" s="491"/>
      <c r="P268" s="491"/>
      <c r="Q268" s="233">
        <v>0</v>
      </c>
      <c r="R268" s="273"/>
      <c r="S268" s="541"/>
      <c r="T268" s="541"/>
      <c r="U268" s="541"/>
      <c r="V268" s="541"/>
      <c r="W268" s="541"/>
      <c r="X268" s="541"/>
      <c r="Y268" s="541"/>
      <c r="Z268" s="541"/>
      <c r="AA268" s="541"/>
      <c r="AB268" s="541"/>
      <c r="AC268" s="541"/>
      <c r="AD268" s="541"/>
      <c r="AE268" s="541"/>
      <c r="AF268" s="541"/>
      <c r="AG268" s="541"/>
      <c r="AH268" s="541"/>
      <c r="AI268" s="541"/>
      <c r="AJ268" s="541"/>
      <c r="AK268" s="541"/>
      <c r="AL268" s="541"/>
      <c r="AM268" s="541"/>
      <c r="AN268" s="541"/>
      <c r="AO268" s="541"/>
      <c r="AP268" s="541"/>
      <c r="AQ268" s="541"/>
      <c r="AR268" s="541"/>
      <c r="AS268" s="541"/>
      <c r="AT268" s="541"/>
      <c r="AU268" s="541"/>
      <c r="AV268" s="541"/>
      <c r="AW268" s="541"/>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row>
    <row r="269" spans="1:82" s="194" customFormat="1" ht="15.75" customHeight="1">
      <c r="A269" s="273">
        <v>2013</v>
      </c>
      <c r="B269" s="273" t="s">
        <v>152</v>
      </c>
      <c r="C269" s="604"/>
      <c r="D269" s="604"/>
      <c r="E269" s="604"/>
      <c r="F269" s="208">
        <v>1</v>
      </c>
      <c r="G269" s="208"/>
      <c r="H269" s="208">
        <v>1</v>
      </c>
      <c r="I269" s="208">
        <v>1</v>
      </c>
      <c r="J269" s="488"/>
      <c r="K269" s="488"/>
      <c r="L269" s="488"/>
      <c r="M269" s="488">
        <v>1925</v>
      </c>
      <c r="N269" s="48" t="s">
        <v>233</v>
      </c>
      <c r="O269" s="491"/>
      <c r="P269" s="491"/>
      <c r="Q269" s="233">
        <v>0</v>
      </c>
      <c r="R269" s="273"/>
      <c r="S269" s="541"/>
      <c r="T269" s="541"/>
      <c r="U269" s="541"/>
      <c r="V269" s="541"/>
      <c r="W269" s="541"/>
      <c r="X269" s="541"/>
      <c r="Y269" s="541"/>
      <c r="Z269" s="541"/>
      <c r="AA269" s="541"/>
      <c r="AB269" s="541"/>
      <c r="AC269" s="541"/>
      <c r="AD269" s="541"/>
      <c r="AE269" s="541"/>
      <c r="AF269" s="541"/>
      <c r="AG269" s="541"/>
      <c r="AH269" s="541"/>
      <c r="AI269" s="541"/>
      <c r="AJ269" s="541"/>
      <c r="AK269" s="541"/>
      <c r="AL269" s="541"/>
      <c r="AM269" s="541"/>
      <c r="AN269" s="541"/>
      <c r="AO269" s="541"/>
      <c r="AP269" s="541"/>
      <c r="AQ269" s="541"/>
      <c r="AR269" s="541"/>
      <c r="AS269" s="541"/>
      <c r="AT269" s="541"/>
      <c r="AU269" s="541"/>
      <c r="AV269" s="541"/>
      <c r="AW269" s="541"/>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row>
    <row r="270" spans="1:82" s="194" customFormat="1" ht="15.75" customHeight="1">
      <c r="A270" s="273">
        <v>2013</v>
      </c>
      <c r="B270" s="273" t="s">
        <v>152</v>
      </c>
      <c r="C270" s="604"/>
      <c r="D270" s="604"/>
      <c r="E270" s="604"/>
      <c r="F270" s="208">
        <v>1</v>
      </c>
      <c r="G270" s="208"/>
      <c r="H270" s="208">
        <v>1</v>
      </c>
      <c r="I270" s="208">
        <v>1</v>
      </c>
      <c r="J270" s="494"/>
      <c r="K270" s="494"/>
      <c r="L270" s="494"/>
      <c r="M270" s="488">
        <v>1943</v>
      </c>
      <c r="N270" s="48" t="s">
        <v>232</v>
      </c>
      <c r="O270" s="491"/>
      <c r="P270" s="491"/>
      <c r="Q270" s="233">
        <v>0</v>
      </c>
      <c r="R270" s="273"/>
      <c r="S270" s="541"/>
      <c r="T270" s="541"/>
      <c r="U270" s="541"/>
      <c r="V270" s="541"/>
      <c r="W270" s="541"/>
      <c r="X270" s="541"/>
      <c r="Y270" s="541"/>
      <c r="Z270" s="541"/>
      <c r="AA270" s="541"/>
      <c r="AB270" s="541"/>
      <c r="AC270" s="541"/>
      <c r="AD270" s="541"/>
      <c r="AE270" s="541"/>
      <c r="AF270" s="541"/>
      <c r="AG270" s="541"/>
      <c r="AH270" s="541"/>
      <c r="AI270" s="541"/>
      <c r="AJ270" s="541"/>
      <c r="AK270" s="541"/>
      <c r="AL270" s="541"/>
      <c r="AM270" s="541"/>
      <c r="AN270" s="541"/>
      <c r="AO270" s="541"/>
      <c r="AP270" s="541"/>
      <c r="AQ270" s="541"/>
      <c r="AR270" s="541"/>
      <c r="AS270" s="541"/>
      <c r="AT270" s="541"/>
      <c r="AU270" s="541"/>
      <c r="AV270" s="541"/>
      <c r="AW270" s="541"/>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row>
    <row r="271" spans="1:82" s="194" customFormat="1" ht="15.75" customHeight="1">
      <c r="A271" s="273">
        <v>2013</v>
      </c>
      <c r="B271" s="273" t="s">
        <v>152</v>
      </c>
      <c r="C271" s="604"/>
      <c r="D271" s="604"/>
      <c r="E271" s="604"/>
      <c r="F271" s="208">
        <v>1</v>
      </c>
      <c r="G271" s="208"/>
      <c r="H271" s="208">
        <v>1</v>
      </c>
      <c r="I271" s="208">
        <v>1</v>
      </c>
      <c r="J271" s="494"/>
      <c r="K271" s="494"/>
      <c r="L271" s="494"/>
      <c r="M271" s="488">
        <v>1929</v>
      </c>
      <c r="N271" s="48" t="s">
        <v>121</v>
      </c>
      <c r="O271" s="490"/>
      <c r="P271" s="495"/>
      <c r="Q271" s="233">
        <v>126.49</v>
      </c>
      <c r="R271" s="273" t="s">
        <v>100</v>
      </c>
      <c r="S271" s="541"/>
      <c r="T271" s="541"/>
      <c r="U271" s="541"/>
      <c r="V271" s="541"/>
      <c r="W271" s="541"/>
      <c r="X271" s="541"/>
      <c r="Y271" s="541"/>
      <c r="Z271" s="541"/>
      <c r="AA271" s="541"/>
      <c r="AB271" s="541"/>
      <c r="AC271" s="541"/>
      <c r="AD271" s="541"/>
      <c r="AE271" s="541"/>
      <c r="AF271" s="541"/>
      <c r="AG271" s="541"/>
      <c r="AH271" s="541"/>
      <c r="AI271" s="541"/>
      <c r="AJ271" s="541"/>
      <c r="AK271" s="541"/>
      <c r="AL271" s="541"/>
      <c r="AM271" s="541"/>
      <c r="AN271" s="541"/>
      <c r="AO271" s="541"/>
      <c r="AP271" s="541"/>
      <c r="AQ271" s="541"/>
      <c r="AR271" s="541"/>
      <c r="AS271" s="541"/>
      <c r="AT271" s="541"/>
      <c r="AU271" s="541"/>
      <c r="AV271" s="541"/>
      <c r="AW271" s="541"/>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row>
    <row r="272" spans="1:82" s="194" customFormat="1" ht="15.75" customHeight="1">
      <c r="A272" s="273">
        <v>2013</v>
      </c>
      <c r="B272" s="273" t="s">
        <v>152</v>
      </c>
      <c r="C272" s="604"/>
      <c r="D272" s="604"/>
      <c r="E272" s="604"/>
      <c r="F272" s="208">
        <v>1</v>
      </c>
      <c r="G272" s="208">
        <v>1</v>
      </c>
      <c r="H272" s="208"/>
      <c r="I272" s="208">
        <v>1</v>
      </c>
      <c r="J272" s="493"/>
      <c r="K272" s="493"/>
      <c r="L272" s="493"/>
      <c r="M272" s="488">
        <v>1922</v>
      </c>
      <c r="N272" s="48" t="s">
        <v>233</v>
      </c>
      <c r="O272" s="491"/>
      <c r="P272" s="491"/>
      <c r="Q272" s="233">
        <v>0</v>
      </c>
      <c r="R272" s="273"/>
      <c r="S272" s="541"/>
      <c r="T272" s="541"/>
      <c r="U272" s="541"/>
      <c r="V272" s="541"/>
      <c r="W272" s="541"/>
      <c r="X272" s="541"/>
      <c r="Y272" s="541"/>
      <c r="Z272" s="541"/>
      <c r="AA272" s="541"/>
      <c r="AB272" s="541"/>
      <c r="AC272" s="541"/>
      <c r="AD272" s="541"/>
      <c r="AE272" s="541"/>
      <c r="AF272" s="541"/>
      <c r="AG272" s="541"/>
      <c r="AH272" s="541"/>
      <c r="AI272" s="541"/>
      <c r="AJ272" s="541"/>
      <c r="AK272" s="541"/>
      <c r="AL272" s="541"/>
      <c r="AM272" s="541"/>
      <c r="AN272" s="541"/>
      <c r="AO272" s="541"/>
      <c r="AP272" s="541"/>
      <c r="AQ272" s="541"/>
      <c r="AR272" s="541"/>
      <c r="AS272" s="541"/>
      <c r="AT272" s="541"/>
      <c r="AU272" s="541"/>
      <c r="AV272" s="541"/>
      <c r="AW272" s="541"/>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row>
    <row r="273" spans="1:82" s="194" customFormat="1" ht="15.75" customHeight="1">
      <c r="A273" s="273">
        <v>2013</v>
      </c>
      <c r="B273" s="273" t="s">
        <v>152</v>
      </c>
      <c r="C273" s="604"/>
      <c r="D273" s="604"/>
      <c r="E273" s="604"/>
      <c r="F273" s="208">
        <v>1</v>
      </c>
      <c r="G273" s="208"/>
      <c r="H273" s="208">
        <v>1</v>
      </c>
      <c r="I273" s="208">
        <v>1</v>
      </c>
      <c r="J273" s="493"/>
      <c r="K273" s="493"/>
      <c r="L273" s="493"/>
      <c r="M273" s="488">
        <v>1933</v>
      </c>
      <c r="N273" s="48" t="s">
        <v>233</v>
      </c>
      <c r="O273" s="511"/>
      <c r="P273" s="495"/>
      <c r="Q273" s="233">
        <v>1050.61</v>
      </c>
      <c r="R273" s="273" t="s">
        <v>98</v>
      </c>
      <c r="S273" s="541"/>
      <c r="T273" s="541"/>
      <c r="U273" s="541"/>
      <c r="V273" s="541"/>
      <c r="W273" s="541"/>
      <c r="X273" s="541"/>
      <c r="Y273" s="541"/>
      <c r="Z273" s="541"/>
      <c r="AA273" s="541"/>
      <c r="AB273" s="541"/>
      <c r="AC273" s="541"/>
      <c r="AD273" s="541"/>
      <c r="AE273" s="541"/>
      <c r="AF273" s="541"/>
      <c r="AG273" s="541"/>
      <c r="AH273" s="541"/>
      <c r="AI273" s="541"/>
      <c r="AJ273" s="541"/>
      <c r="AK273" s="541"/>
      <c r="AL273" s="541"/>
      <c r="AM273" s="541"/>
      <c r="AN273" s="541"/>
      <c r="AO273" s="541"/>
      <c r="AP273" s="541"/>
      <c r="AQ273" s="541"/>
      <c r="AR273" s="541"/>
      <c r="AS273" s="541"/>
      <c r="AT273" s="541"/>
      <c r="AU273" s="541"/>
      <c r="AV273" s="541"/>
      <c r="AW273" s="541"/>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row>
    <row r="274" spans="1:82" s="194" customFormat="1" ht="15.75" customHeight="1">
      <c r="A274" s="273">
        <v>2013</v>
      </c>
      <c r="B274" s="273" t="s">
        <v>152</v>
      </c>
      <c r="C274" s="604"/>
      <c r="D274" s="604"/>
      <c r="E274" s="604"/>
      <c r="F274" s="208">
        <v>1</v>
      </c>
      <c r="G274" s="208"/>
      <c r="H274" s="208">
        <v>1</v>
      </c>
      <c r="I274" s="208">
        <v>1</v>
      </c>
      <c r="J274" s="488"/>
      <c r="K274" s="488"/>
      <c r="L274" s="488"/>
      <c r="M274" s="488">
        <v>1933</v>
      </c>
      <c r="N274" s="48" t="s">
        <v>232</v>
      </c>
      <c r="O274" s="495"/>
      <c r="P274" s="495"/>
      <c r="Q274" s="233">
        <v>0</v>
      </c>
      <c r="R274" s="273"/>
      <c r="S274" s="541"/>
      <c r="T274" s="541"/>
      <c r="U274" s="541"/>
      <c r="V274" s="541"/>
      <c r="W274" s="541"/>
      <c r="X274" s="541"/>
      <c r="Y274" s="541"/>
      <c r="Z274" s="541"/>
      <c r="AA274" s="541"/>
      <c r="AB274" s="541"/>
      <c r="AC274" s="541"/>
      <c r="AD274" s="541"/>
      <c r="AE274" s="541"/>
      <c r="AF274" s="541"/>
      <c r="AG274" s="541"/>
      <c r="AH274" s="541"/>
      <c r="AI274" s="541"/>
      <c r="AJ274" s="541"/>
      <c r="AK274" s="541"/>
      <c r="AL274" s="541"/>
      <c r="AM274" s="541"/>
      <c r="AN274" s="541"/>
      <c r="AO274" s="541"/>
      <c r="AP274" s="541"/>
      <c r="AQ274" s="541"/>
      <c r="AR274" s="541"/>
      <c r="AS274" s="541"/>
      <c r="AT274" s="541"/>
      <c r="AU274" s="541"/>
      <c r="AV274" s="541"/>
      <c r="AW274" s="541"/>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row>
    <row r="275" spans="1:82" s="194" customFormat="1" ht="15.75" customHeight="1">
      <c r="A275" s="273">
        <v>2013</v>
      </c>
      <c r="B275" s="273" t="s">
        <v>152</v>
      </c>
      <c r="C275" s="604"/>
      <c r="D275" s="604"/>
      <c r="E275" s="604"/>
      <c r="F275" s="208">
        <v>1</v>
      </c>
      <c r="G275" s="208"/>
      <c r="H275" s="208">
        <v>1</v>
      </c>
      <c r="I275" s="208">
        <v>1</v>
      </c>
      <c r="J275" s="488"/>
      <c r="K275" s="488"/>
      <c r="L275" s="488"/>
      <c r="M275" s="488">
        <v>1933</v>
      </c>
      <c r="N275" s="48" t="s">
        <v>233</v>
      </c>
      <c r="O275" s="495"/>
      <c r="P275" s="495"/>
      <c r="Q275" s="233">
        <v>0</v>
      </c>
      <c r="R275" s="273"/>
      <c r="S275" s="541"/>
      <c r="T275" s="541"/>
      <c r="U275" s="541"/>
      <c r="V275" s="541"/>
      <c r="W275" s="541"/>
      <c r="X275" s="541"/>
      <c r="Y275" s="541"/>
      <c r="Z275" s="541"/>
      <c r="AA275" s="541"/>
      <c r="AB275" s="541"/>
      <c r="AC275" s="541"/>
      <c r="AD275" s="541"/>
      <c r="AE275" s="541"/>
      <c r="AF275" s="541"/>
      <c r="AG275" s="541"/>
      <c r="AH275" s="541"/>
      <c r="AI275" s="541"/>
      <c r="AJ275" s="541"/>
      <c r="AK275" s="541"/>
      <c r="AL275" s="541"/>
      <c r="AM275" s="541"/>
      <c r="AN275" s="541"/>
      <c r="AO275" s="541"/>
      <c r="AP275" s="541"/>
      <c r="AQ275" s="541"/>
      <c r="AR275" s="541"/>
      <c r="AS275" s="541"/>
      <c r="AT275" s="541"/>
      <c r="AU275" s="541"/>
      <c r="AV275" s="541"/>
      <c r="AW275" s="541"/>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row>
    <row r="276" spans="1:82" s="194" customFormat="1" ht="15.75" customHeight="1">
      <c r="A276" s="273">
        <v>2013</v>
      </c>
      <c r="B276" s="273" t="s">
        <v>152</v>
      </c>
      <c r="C276" s="604"/>
      <c r="D276" s="604"/>
      <c r="E276" s="604"/>
      <c r="F276" s="208">
        <v>1</v>
      </c>
      <c r="G276" s="208">
        <v>1</v>
      </c>
      <c r="H276" s="208"/>
      <c r="I276" s="208">
        <v>1</v>
      </c>
      <c r="J276" s="494"/>
      <c r="K276" s="494"/>
      <c r="L276" s="494"/>
      <c r="M276" s="488">
        <v>1956</v>
      </c>
      <c r="N276" s="48" t="s">
        <v>233</v>
      </c>
      <c r="O276" s="495"/>
      <c r="P276" s="495"/>
      <c r="Q276" s="233">
        <v>925</v>
      </c>
      <c r="R276" s="273" t="s">
        <v>98</v>
      </c>
      <c r="S276" s="541"/>
      <c r="T276" s="541"/>
      <c r="U276" s="541"/>
      <c r="V276" s="541"/>
      <c r="W276" s="541"/>
      <c r="X276" s="541"/>
      <c r="Y276" s="541"/>
      <c r="Z276" s="541"/>
      <c r="AA276" s="541"/>
      <c r="AB276" s="541"/>
      <c r="AC276" s="541"/>
      <c r="AD276" s="541"/>
      <c r="AE276" s="541"/>
      <c r="AF276" s="541"/>
      <c r="AG276" s="541"/>
      <c r="AH276" s="541"/>
      <c r="AI276" s="541"/>
      <c r="AJ276" s="541"/>
      <c r="AK276" s="541"/>
      <c r="AL276" s="541"/>
      <c r="AM276" s="541"/>
      <c r="AN276" s="541"/>
      <c r="AO276" s="541"/>
      <c r="AP276" s="541"/>
      <c r="AQ276" s="541"/>
      <c r="AR276" s="541"/>
      <c r="AS276" s="541"/>
      <c r="AT276" s="541"/>
      <c r="AU276" s="541"/>
      <c r="AV276" s="541"/>
      <c r="AW276" s="541"/>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row>
    <row r="277" spans="1:82" s="194" customFormat="1" ht="15.75" customHeight="1">
      <c r="A277" s="273">
        <v>2013</v>
      </c>
      <c r="B277" s="273" t="s">
        <v>152</v>
      </c>
      <c r="C277" s="604"/>
      <c r="D277" s="604"/>
      <c r="E277" s="604"/>
      <c r="F277" s="208">
        <v>1</v>
      </c>
      <c r="G277" s="208">
        <v>1</v>
      </c>
      <c r="H277" s="208"/>
      <c r="I277" s="208">
        <v>1</v>
      </c>
      <c r="J277" s="494"/>
      <c r="K277" s="494"/>
      <c r="L277" s="494"/>
      <c r="M277" s="488">
        <v>1956</v>
      </c>
      <c r="N277" s="48" t="s">
        <v>233</v>
      </c>
      <c r="O277" s="491"/>
      <c r="P277" s="491"/>
      <c r="Q277" s="233">
        <v>0</v>
      </c>
      <c r="R277" s="273"/>
      <c r="S277" s="541"/>
      <c r="T277" s="541"/>
      <c r="U277" s="541"/>
      <c r="V277" s="541"/>
      <c r="W277" s="541"/>
      <c r="X277" s="541"/>
      <c r="Y277" s="541"/>
      <c r="Z277" s="541"/>
      <c r="AA277" s="541"/>
      <c r="AB277" s="541"/>
      <c r="AC277" s="541"/>
      <c r="AD277" s="541"/>
      <c r="AE277" s="541"/>
      <c r="AF277" s="541"/>
      <c r="AG277" s="541"/>
      <c r="AH277" s="541"/>
      <c r="AI277" s="541"/>
      <c r="AJ277" s="541"/>
      <c r="AK277" s="541"/>
      <c r="AL277" s="541"/>
      <c r="AM277" s="541"/>
      <c r="AN277" s="541"/>
      <c r="AO277" s="541"/>
      <c r="AP277" s="541"/>
      <c r="AQ277" s="541"/>
      <c r="AR277" s="541"/>
      <c r="AS277" s="541"/>
      <c r="AT277" s="541"/>
      <c r="AU277" s="541"/>
      <c r="AV277" s="541"/>
      <c r="AW277" s="541"/>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row>
    <row r="278" spans="1:82" s="194" customFormat="1" ht="15.75" customHeight="1">
      <c r="A278" s="273">
        <v>2013</v>
      </c>
      <c r="B278" s="273" t="s">
        <v>152</v>
      </c>
      <c r="C278" s="604"/>
      <c r="D278" s="604"/>
      <c r="E278" s="604"/>
      <c r="F278" s="208">
        <v>1</v>
      </c>
      <c r="G278" s="208"/>
      <c r="H278" s="208">
        <v>1</v>
      </c>
      <c r="I278" s="208">
        <v>1</v>
      </c>
      <c r="J278" s="492"/>
      <c r="K278" s="492"/>
      <c r="L278" s="492"/>
      <c r="M278" s="488">
        <v>1920</v>
      </c>
      <c r="N278" s="48" t="s">
        <v>233</v>
      </c>
      <c r="O278" s="501"/>
      <c r="P278" s="501"/>
      <c r="Q278" s="233">
        <v>480</v>
      </c>
      <c r="R278" s="273"/>
      <c r="S278" s="541"/>
      <c r="T278" s="541"/>
      <c r="U278" s="541"/>
      <c r="V278" s="541"/>
      <c r="W278" s="541"/>
      <c r="X278" s="541"/>
      <c r="Y278" s="541"/>
      <c r="Z278" s="541"/>
      <c r="AA278" s="541"/>
      <c r="AB278" s="541"/>
      <c r="AC278" s="541"/>
      <c r="AD278" s="541"/>
      <c r="AE278" s="541"/>
      <c r="AF278" s="541"/>
      <c r="AG278" s="541"/>
      <c r="AH278" s="541"/>
      <c r="AI278" s="541"/>
      <c r="AJ278" s="541"/>
      <c r="AK278" s="541"/>
      <c r="AL278" s="541"/>
      <c r="AM278" s="541"/>
      <c r="AN278" s="541"/>
      <c r="AO278" s="541"/>
      <c r="AP278" s="541"/>
      <c r="AQ278" s="541"/>
      <c r="AR278" s="541"/>
      <c r="AS278" s="541"/>
      <c r="AT278" s="541"/>
      <c r="AU278" s="541"/>
      <c r="AV278" s="541"/>
      <c r="AW278" s="541"/>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row>
    <row r="279" spans="1:82" s="194" customFormat="1" ht="15.75" customHeight="1">
      <c r="A279" s="273">
        <v>2013</v>
      </c>
      <c r="B279" s="273" t="s">
        <v>152</v>
      </c>
      <c r="C279" s="604"/>
      <c r="D279" s="604"/>
      <c r="E279" s="604"/>
      <c r="F279" s="208">
        <v>1</v>
      </c>
      <c r="G279" s="208"/>
      <c r="H279" s="208">
        <v>1</v>
      </c>
      <c r="I279" s="208">
        <v>1</v>
      </c>
      <c r="J279" s="492"/>
      <c r="K279" s="492"/>
      <c r="L279" s="492"/>
      <c r="M279" s="488">
        <v>1921</v>
      </c>
      <c r="N279" s="48" t="s">
        <v>232</v>
      </c>
      <c r="O279" s="501"/>
      <c r="P279" s="501"/>
      <c r="Q279" s="233">
        <v>0</v>
      </c>
      <c r="R279" s="273"/>
      <c r="S279" s="541"/>
      <c r="T279" s="541"/>
      <c r="U279" s="541"/>
      <c r="V279" s="541"/>
      <c r="W279" s="541"/>
      <c r="X279" s="541"/>
      <c r="Y279" s="541"/>
      <c r="Z279" s="541"/>
      <c r="AA279" s="541"/>
      <c r="AB279" s="541"/>
      <c r="AC279" s="541"/>
      <c r="AD279" s="541"/>
      <c r="AE279" s="541"/>
      <c r="AF279" s="541"/>
      <c r="AG279" s="541"/>
      <c r="AH279" s="541"/>
      <c r="AI279" s="541"/>
      <c r="AJ279" s="541"/>
      <c r="AK279" s="541"/>
      <c r="AL279" s="541"/>
      <c r="AM279" s="541"/>
      <c r="AN279" s="541"/>
      <c r="AO279" s="541"/>
      <c r="AP279" s="541"/>
      <c r="AQ279" s="541"/>
      <c r="AR279" s="541"/>
      <c r="AS279" s="541"/>
      <c r="AT279" s="541"/>
      <c r="AU279" s="541"/>
      <c r="AV279" s="541"/>
      <c r="AW279" s="541"/>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row>
    <row r="280" spans="1:82" s="194" customFormat="1" ht="15.75" customHeight="1">
      <c r="A280" s="273">
        <v>2013</v>
      </c>
      <c r="B280" s="273" t="s">
        <v>152</v>
      </c>
      <c r="C280" s="604"/>
      <c r="D280" s="604"/>
      <c r="E280" s="604"/>
      <c r="F280" s="208">
        <v>1</v>
      </c>
      <c r="G280" s="208"/>
      <c r="H280" s="208">
        <v>1</v>
      </c>
      <c r="I280" s="208">
        <v>1</v>
      </c>
      <c r="J280" s="488"/>
      <c r="K280" s="488"/>
      <c r="L280" s="488"/>
      <c r="M280" s="488">
        <v>1929</v>
      </c>
      <c r="N280" s="48" t="s">
        <v>232</v>
      </c>
      <c r="O280" s="495"/>
      <c r="P280" s="495"/>
      <c r="Q280" s="233">
        <v>0</v>
      </c>
      <c r="R280" s="273"/>
      <c r="S280" s="541"/>
      <c r="T280" s="541"/>
      <c r="U280" s="541"/>
      <c r="V280" s="541"/>
      <c r="W280" s="541"/>
      <c r="X280" s="541"/>
      <c r="Y280" s="541"/>
      <c r="Z280" s="541"/>
      <c r="AA280" s="541"/>
      <c r="AB280" s="541"/>
      <c r="AC280" s="541"/>
      <c r="AD280" s="541"/>
      <c r="AE280" s="541"/>
      <c r="AF280" s="541"/>
      <c r="AG280" s="541"/>
      <c r="AH280" s="541"/>
      <c r="AI280" s="541"/>
      <c r="AJ280" s="541"/>
      <c r="AK280" s="541"/>
      <c r="AL280" s="541"/>
      <c r="AM280" s="541"/>
      <c r="AN280" s="541"/>
      <c r="AO280" s="541"/>
      <c r="AP280" s="541"/>
      <c r="AQ280" s="541"/>
      <c r="AR280" s="541"/>
      <c r="AS280" s="541"/>
      <c r="AT280" s="541"/>
      <c r="AU280" s="541"/>
      <c r="AV280" s="541"/>
      <c r="AW280" s="541"/>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row>
    <row r="281" spans="1:82" s="194" customFormat="1" ht="15.75" customHeight="1">
      <c r="A281" s="273">
        <v>2013</v>
      </c>
      <c r="B281" s="273" t="s">
        <v>152</v>
      </c>
      <c r="C281" s="604"/>
      <c r="D281" s="604"/>
      <c r="E281" s="604"/>
      <c r="F281" s="208">
        <v>1</v>
      </c>
      <c r="G281" s="208"/>
      <c r="H281" s="208">
        <v>1</v>
      </c>
      <c r="I281" s="208">
        <v>1</v>
      </c>
      <c r="J281" s="494"/>
      <c r="K281" s="494"/>
      <c r="L281" s="494"/>
      <c r="M281" s="488">
        <v>1916</v>
      </c>
      <c r="N281" s="48" t="s">
        <v>233</v>
      </c>
      <c r="O281" s="491"/>
      <c r="P281" s="491"/>
      <c r="Q281" s="233">
        <v>0</v>
      </c>
      <c r="R281" s="273"/>
      <c r="S281" s="541"/>
      <c r="T281" s="541"/>
      <c r="U281" s="541"/>
      <c r="V281" s="541"/>
      <c r="W281" s="541"/>
      <c r="X281" s="541"/>
      <c r="Y281" s="541"/>
      <c r="Z281" s="541"/>
      <c r="AA281" s="541"/>
      <c r="AB281" s="541"/>
      <c r="AC281" s="541"/>
      <c r="AD281" s="541"/>
      <c r="AE281" s="541"/>
      <c r="AF281" s="541"/>
      <c r="AG281" s="541"/>
      <c r="AH281" s="541"/>
      <c r="AI281" s="541"/>
      <c r="AJ281" s="541"/>
      <c r="AK281" s="541"/>
      <c r="AL281" s="541"/>
      <c r="AM281" s="541"/>
      <c r="AN281" s="541"/>
      <c r="AO281" s="541"/>
      <c r="AP281" s="541"/>
      <c r="AQ281" s="541"/>
      <c r="AR281" s="541"/>
      <c r="AS281" s="541"/>
      <c r="AT281" s="541"/>
      <c r="AU281" s="541"/>
      <c r="AV281" s="541"/>
      <c r="AW281" s="541"/>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row>
    <row r="282" spans="1:82" s="194" customFormat="1" ht="15.75" customHeight="1">
      <c r="A282" s="273">
        <v>2013</v>
      </c>
      <c r="B282" s="273" t="s">
        <v>152</v>
      </c>
      <c r="C282" s="604"/>
      <c r="D282" s="604"/>
      <c r="E282" s="604"/>
      <c r="F282" s="208">
        <v>1</v>
      </c>
      <c r="G282" s="208"/>
      <c r="H282" s="208">
        <v>1</v>
      </c>
      <c r="I282" s="208">
        <v>1</v>
      </c>
      <c r="J282" s="494"/>
      <c r="K282" s="494"/>
      <c r="L282" s="494"/>
      <c r="M282" s="488">
        <v>1930</v>
      </c>
      <c r="N282" s="48" t="s">
        <v>121</v>
      </c>
      <c r="O282" s="490"/>
      <c r="P282" s="491"/>
      <c r="Q282" s="233">
        <v>724.23</v>
      </c>
      <c r="R282" s="273" t="s">
        <v>100</v>
      </c>
      <c r="S282" s="541"/>
      <c r="T282" s="541"/>
      <c r="U282" s="541"/>
      <c r="V282" s="541"/>
      <c r="W282" s="541"/>
      <c r="X282" s="541"/>
      <c r="Y282" s="541"/>
      <c r="Z282" s="541"/>
      <c r="AA282" s="541"/>
      <c r="AB282" s="541"/>
      <c r="AC282" s="541"/>
      <c r="AD282" s="541"/>
      <c r="AE282" s="541"/>
      <c r="AF282" s="541"/>
      <c r="AG282" s="541"/>
      <c r="AH282" s="541"/>
      <c r="AI282" s="541"/>
      <c r="AJ282" s="541"/>
      <c r="AK282" s="541"/>
      <c r="AL282" s="541"/>
      <c r="AM282" s="541"/>
      <c r="AN282" s="541"/>
      <c r="AO282" s="541"/>
      <c r="AP282" s="541"/>
      <c r="AQ282" s="541"/>
      <c r="AR282" s="541"/>
      <c r="AS282" s="541"/>
      <c r="AT282" s="541"/>
      <c r="AU282" s="541"/>
      <c r="AV282" s="541"/>
      <c r="AW282" s="541"/>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row>
    <row r="283" spans="1:82" s="194" customFormat="1" ht="15.75" customHeight="1">
      <c r="A283" s="273">
        <v>2013</v>
      </c>
      <c r="B283" s="273" t="s">
        <v>152</v>
      </c>
      <c r="C283" s="604"/>
      <c r="D283" s="604"/>
      <c r="E283" s="604"/>
      <c r="F283" s="208">
        <v>1</v>
      </c>
      <c r="G283" s="208"/>
      <c r="H283" s="208">
        <v>1</v>
      </c>
      <c r="I283" s="208">
        <v>1</v>
      </c>
      <c r="J283" s="494"/>
      <c r="K283" s="494"/>
      <c r="L283" s="494"/>
      <c r="M283" s="488">
        <v>1930</v>
      </c>
      <c r="N283" s="48" t="s">
        <v>232</v>
      </c>
      <c r="O283" s="501"/>
      <c r="P283" s="501"/>
      <c r="Q283" s="233">
        <v>0</v>
      </c>
      <c r="R283" s="273"/>
      <c r="S283" s="541"/>
      <c r="T283" s="541"/>
      <c r="U283" s="541"/>
      <c r="V283" s="541"/>
      <c r="W283" s="541"/>
      <c r="X283" s="541"/>
      <c r="Y283" s="541"/>
      <c r="Z283" s="541"/>
      <c r="AA283" s="541"/>
      <c r="AB283" s="541"/>
      <c r="AC283" s="541"/>
      <c r="AD283" s="541"/>
      <c r="AE283" s="541"/>
      <c r="AF283" s="541"/>
      <c r="AG283" s="541"/>
      <c r="AH283" s="541"/>
      <c r="AI283" s="541"/>
      <c r="AJ283" s="541"/>
      <c r="AK283" s="541"/>
      <c r="AL283" s="541"/>
      <c r="AM283" s="541"/>
      <c r="AN283" s="541"/>
      <c r="AO283" s="541"/>
      <c r="AP283" s="541"/>
      <c r="AQ283" s="541"/>
      <c r="AR283" s="541"/>
      <c r="AS283" s="541"/>
      <c r="AT283" s="541"/>
      <c r="AU283" s="541"/>
      <c r="AV283" s="541"/>
      <c r="AW283" s="541"/>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row>
    <row r="284" spans="1:82" s="194" customFormat="1" ht="15.75" customHeight="1">
      <c r="A284" s="273">
        <v>2013</v>
      </c>
      <c r="B284" s="273" t="s">
        <v>152</v>
      </c>
      <c r="C284" s="604"/>
      <c r="D284" s="604"/>
      <c r="E284" s="604"/>
      <c r="F284" s="208">
        <v>1</v>
      </c>
      <c r="G284" s="208"/>
      <c r="H284" s="208">
        <v>1</v>
      </c>
      <c r="I284" s="208">
        <v>1</v>
      </c>
      <c r="J284" s="494"/>
      <c r="K284" s="494"/>
      <c r="L284" s="494"/>
      <c r="M284" s="488">
        <v>1934</v>
      </c>
      <c r="N284" s="48" t="s">
        <v>233</v>
      </c>
      <c r="O284" s="490"/>
      <c r="P284" s="495"/>
      <c r="Q284" s="233">
        <v>0</v>
      </c>
      <c r="R284" s="273" t="s">
        <v>98</v>
      </c>
      <c r="S284" s="541"/>
      <c r="T284" s="541"/>
      <c r="U284" s="541"/>
      <c r="V284" s="541"/>
      <c r="W284" s="541"/>
      <c r="X284" s="541"/>
      <c r="Y284" s="541"/>
      <c r="Z284" s="541"/>
      <c r="AA284" s="541"/>
      <c r="AB284" s="541"/>
      <c r="AC284" s="541"/>
      <c r="AD284" s="541"/>
      <c r="AE284" s="541"/>
      <c r="AF284" s="541"/>
      <c r="AG284" s="541"/>
      <c r="AH284" s="541"/>
      <c r="AI284" s="541"/>
      <c r="AJ284" s="541"/>
      <c r="AK284" s="541"/>
      <c r="AL284" s="541"/>
      <c r="AM284" s="541"/>
      <c r="AN284" s="541"/>
      <c r="AO284" s="541"/>
      <c r="AP284" s="541"/>
      <c r="AQ284" s="541"/>
      <c r="AR284" s="541"/>
      <c r="AS284" s="541"/>
      <c r="AT284" s="541"/>
      <c r="AU284" s="541"/>
      <c r="AV284" s="541"/>
      <c r="AW284" s="541"/>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row>
    <row r="285" spans="1:82" s="194" customFormat="1" ht="15.75" customHeight="1">
      <c r="A285" s="273">
        <v>2013</v>
      </c>
      <c r="B285" s="273" t="s">
        <v>152</v>
      </c>
      <c r="C285" s="604"/>
      <c r="D285" s="604"/>
      <c r="E285" s="604"/>
      <c r="F285" s="208">
        <v>1</v>
      </c>
      <c r="G285" s="208"/>
      <c r="H285" s="208">
        <v>1</v>
      </c>
      <c r="I285" s="208">
        <v>1</v>
      </c>
      <c r="J285" s="494"/>
      <c r="K285" s="494"/>
      <c r="L285" s="494"/>
      <c r="M285" s="488">
        <v>1934</v>
      </c>
      <c r="N285" s="48" t="s">
        <v>233</v>
      </c>
      <c r="O285" s="490"/>
      <c r="P285" s="495"/>
      <c r="Q285" s="233">
        <v>0</v>
      </c>
      <c r="R285" s="273" t="s">
        <v>98</v>
      </c>
      <c r="S285" s="541"/>
      <c r="T285" s="541"/>
      <c r="U285" s="541"/>
      <c r="V285" s="541"/>
      <c r="W285" s="541"/>
      <c r="X285" s="541"/>
      <c r="Y285" s="541"/>
      <c r="Z285" s="541"/>
      <c r="AA285" s="541"/>
      <c r="AB285" s="541"/>
      <c r="AC285" s="541"/>
      <c r="AD285" s="541"/>
      <c r="AE285" s="541"/>
      <c r="AF285" s="541"/>
      <c r="AG285" s="541"/>
      <c r="AH285" s="541"/>
      <c r="AI285" s="541"/>
      <c r="AJ285" s="541"/>
      <c r="AK285" s="541"/>
      <c r="AL285" s="541"/>
      <c r="AM285" s="541"/>
      <c r="AN285" s="541"/>
      <c r="AO285" s="541"/>
      <c r="AP285" s="541"/>
      <c r="AQ285" s="541"/>
      <c r="AR285" s="541"/>
      <c r="AS285" s="541"/>
      <c r="AT285" s="541"/>
      <c r="AU285" s="541"/>
      <c r="AV285" s="541"/>
      <c r="AW285" s="541"/>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row>
    <row r="286" spans="1:82" s="194" customFormat="1" ht="15.75" customHeight="1">
      <c r="A286" s="273">
        <v>2013</v>
      </c>
      <c r="B286" s="273" t="s">
        <v>152</v>
      </c>
      <c r="C286" s="604"/>
      <c r="D286" s="604"/>
      <c r="E286" s="604"/>
      <c r="F286" s="208">
        <v>1</v>
      </c>
      <c r="G286" s="208"/>
      <c r="H286" s="208">
        <v>1</v>
      </c>
      <c r="I286" s="208">
        <v>1</v>
      </c>
      <c r="J286" s="488"/>
      <c r="K286" s="488"/>
      <c r="L286" s="488"/>
      <c r="M286" s="488">
        <v>1924</v>
      </c>
      <c r="N286" s="48" t="s">
        <v>232</v>
      </c>
      <c r="O286" s="491"/>
      <c r="P286" s="491"/>
      <c r="Q286" s="233">
        <v>0</v>
      </c>
      <c r="R286" s="273"/>
      <c r="S286" s="541"/>
      <c r="T286" s="541"/>
      <c r="U286" s="541"/>
      <c r="V286" s="541"/>
      <c r="W286" s="541"/>
      <c r="X286" s="541"/>
      <c r="Y286" s="541"/>
      <c r="Z286" s="541"/>
      <c r="AA286" s="541"/>
      <c r="AB286" s="541"/>
      <c r="AC286" s="541"/>
      <c r="AD286" s="541"/>
      <c r="AE286" s="541"/>
      <c r="AF286" s="541"/>
      <c r="AG286" s="541"/>
      <c r="AH286" s="541"/>
      <c r="AI286" s="541"/>
      <c r="AJ286" s="541"/>
      <c r="AK286" s="541"/>
      <c r="AL286" s="541"/>
      <c r="AM286" s="541"/>
      <c r="AN286" s="541"/>
      <c r="AO286" s="541"/>
      <c r="AP286" s="541"/>
      <c r="AQ286" s="541"/>
      <c r="AR286" s="541"/>
      <c r="AS286" s="541"/>
      <c r="AT286" s="541"/>
      <c r="AU286" s="541"/>
      <c r="AV286" s="541"/>
      <c r="AW286" s="541"/>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row>
    <row r="287" spans="1:82" s="194" customFormat="1" ht="15.75" customHeight="1">
      <c r="A287" s="273">
        <v>2013</v>
      </c>
      <c r="B287" s="273" t="s">
        <v>152</v>
      </c>
      <c r="C287" s="604"/>
      <c r="D287" s="604"/>
      <c r="E287" s="604"/>
      <c r="F287" s="208">
        <v>1</v>
      </c>
      <c r="G287" s="208">
        <v>1</v>
      </c>
      <c r="H287" s="208"/>
      <c r="I287" s="208">
        <v>1</v>
      </c>
      <c r="J287" s="488"/>
      <c r="K287" s="488"/>
      <c r="L287" s="488"/>
      <c r="M287" s="488">
        <v>1932</v>
      </c>
      <c r="N287" s="48" t="s">
        <v>121</v>
      </c>
      <c r="O287" s="511"/>
      <c r="P287" s="495"/>
      <c r="Q287" s="233">
        <v>0</v>
      </c>
      <c r="R287" s="273" t="s">
        <v>98</v>
      </c>
      <c r="S287" s="541"/>
      <c r="T287" s="541"/>
      <c r="U287" s="541"/>
      <c r="V287" s="541"/>
      <c r="W287" s="541"/>
      <c r="X287" s="541"/>
      <c r="Y287" s="541"/>
      <c r="Z287" s="541"/>
      <c r="AA287" s="541"/>
      <c r="AB287" s="541"/>
      <c r="AC287" s="541"/>
      <c r="AD287" s="541"/>
      <c r="AE287" s="541"/>
      <c r="AF287" s="541"/>
      <c r="AG287" s="541"/>
      <c r="AH287" s="541"/>
      <c r="AI287" s="541"/>
      <c r="AJ287" s="541"/>
      <c r="AK287" s="541"/>
      <c r="AL287" s="541"/>
      <c r="AM287" s="541"/>
      <c r="AN287" s="541"/>
      <c r="AO287" s="541"/>
      <c r="AP287" s="541"/>
      <c r="AQ287" s="541"/>
      <c r="AR287" s="541"/>
      <c r="AS287" s="541"/>
      <c r="AT287" s="541"/>
      <c r="AU287" s="541"/>
      <c r="AV287" s="541"/>
      <c r="AW287" s="541"/>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row>
    <row r="288" spans="1:82" s="194" customFormat="1" ht="15.75" customHeight="1">
      <c r="A288" s="273">
        <v>2013</v>
      </c>
      <c r="B288" s="273" t="s">
        <v>152</v>
      </c>
      <c r="C288" s="604"/>
      <c r="D288" s="604"/>
      <c r="E288" s="604"/>
      <c r="F288" s="208">
        <v>1</v>
      </c>
      <c r="G288" s="208">
        <v>1</v>
      </c>
      <c r="H288" s="208"/>
      <c r="I288" s="208">
        <v>1</v>
      </c>
      <c r="J288" s="488"/>
      <c r="K288" s="488"/>
      <c r="L288" s="488"/>
      <c r="M288" s="488">
        <v>1932</v>
      </c>
      <c r="N288" s="48" t="s">
        <v>121</v>
      </c>
      <c r="O288" s="491"/>
      <c r="P288" s="491"/>
      <c r="Q288" s="233">
        <v>0</v>
      </c>
      <c r="R288" s="273"/>
      <c r="S288" s="541"/>
      <c r="T288" s="541"/>
      <c r="U288" s="541"/>
      <c r="V288" s="541"/>
      <c r="W288" s="541"/>
      <c r="X288" s="541"/>
      <c r="Y288" s="541"/>
      <c r="Z288" s="541"/>
      <c r="AA288" s="541"/>
      <c r="AB288" s="541"/>
      <c r="AC288" s="541"/>
      <c r="AD288" s="541"/>
      <c r="AE288" s="541"/>
      <c r="AF288" s="541"/>
      <c r="AG288" s="541"/>
      <c r="AH288" s="541"/>
      <c r="AI288" s="541"/>
      <c r="AJ288" s="541"/>
      <c r="AK288" s="541"/>
      <c r="AL288" s="541"/>
      <c r="AM288" s="541"/>
      <c r="AN288" s="541"/>
      <c r="AO288" s="541"/>
      <c r="AP288" s="541"/>
      <c r="AQ288" s="541"/>
      <c r="AR288" s="541"/>
      <c r="AS288" s="541"/>
      <c r="AT288" s="541"/>
      <c r="AU288" s="541"/>
      <c r="AV288" s="541"/>
      <c r="AW288" s="541"/>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row>
    <row r="289" spans="1:82" s="194" customFormat="1" ht="15.75" customHeight="1">
      <c r="A289" s="273">
        <v>2013</v>
      </c>
      <c r="B289" s="273" t="s">
        <v>152</v>
      </c>
      <c r="C289" s="604"/>
      <c r="D289" s="604"/>
      <c r="E289" s="604"/>
      <c r="F289" s="208">
        <v>1</v>
      </c>
      <c r="G289" s="208"/>
      <c r="H289" s="208">
        <v>1</v>
      </c>
      <c r="I289" s="208">
        <v>1</v>
      </c>
      <c r="J289" s="524"/>
      <c r="K289" s="524"/>
      <c r="L289" s="524"/>
      <c r="M289" s="488">
        <v>1939</v>
      </c>
      <c r="N289" s="48" t="s">
        <v>233</v>
      </c>
      <c r="O289" s="491"/>
      <c r="P289" s="491"/>
      <c r="Q289" s="233">
        <v>0</v>
      </c>
      <c r="R289" s="273"/>
      <c r="S289" s="541"/>
      <c r="T289" s="541"/>
      <c r="U289" s="541"/>
      <c r="V289" s="541"/>
      <c r="W289" s="541"/>
      <c r="X289" s="541"/>
      <c r="Y289" s="541"/>
      <c r="Z289" s="541"/>
      <c r="AA289" s="541"/>
      <c r="AB289" s="541"/>
      <c r="AC289" s="541"/>
      <c r="AD289" s="541"/>
      <c r="AE289" s="541"/>
      <c r="AF289" s="541"/>
      <c r="AG289" s="541"/>
      <c r="AH289" s="541"/>
      <c r="AI289" s="541"/>
      <c r="AJ289" s="541"/>
      <c r="AK289" s="541"/>
      <c r="AL289" s="541"/>
      <c r="AM289" s="541"/>
      <c r="AN289" s="541"/>
      <c r="AO289" s="541"/>
      <c r="AP289" s="541"/>
      <c r="AQ289" s="541"/>
      <c r="AR289" s="541"/>
      <c r="AS289" s="541"/>
      <c r="AT289" s="541"/>
      <c r="AU289" s="541"/>
      <c r="AV289" s="541"/>
      <c r="AW289" s="541"/>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row>
    <row r="290" spans="1:82" s="194" customFormat="1" ht="15.75" customHeight="1">
      <c r="A290" s="273">
        <v>2013</v>
      </c>
      <c r="B290" s="273" t="s">
        <v>152</v>
      </c>
      <c r="C290" s="604"/>
      <c r="D290" s="604"/>
      <c r="E290" s="604"/>
      <c r="F290" s="208">
        <v>1</v>
      </c>
      <c r="G290" s="208">
        <v>1</v>
      </c>
      <c r="H290" s="208"/>
      <c r="I290" s="208">
        <v>1</v>
      </c>
      <c r="J290" s="494"/>
      <c r="K290" s="494"/>
      <c r="L290" s="494"/>
      <c r="M290" s="488">
        <v>1936</v>
      </c>
      <c r="N290" s="48" t="s">
        <v>233</v>
      </c>
      <c r="O290" s="495"/>
      <c r="P290" s="495"/>
      <c r="Q290" s="233">
        <v>0</v>
      </c>
      <c r="R290" s="273"/>
      <c r="S290" s="541"/>
      <c r="T290" s="541"/>
      <c r="U290" s="541"/>
      <c r="V290" s="541"/>
      <c r="W290" s="541"/>
      <c r="X290" s="541"/>
      <c r="Y290" s="541"/>
      <c r="Z290" s="541"/>
      <c r="AA290" s="541"/>
      <c r="AB290" s="541"/>
      <c r="AC290" s="541"/>
      <c r="AD290" s="541"/>
      <c r="AE290" s="541"/>
      <c r="AF290" s="541"/>
      <c r="AG290" s="541"/>
      <c r="AH290" s="541"/>
      <c r="AI290" s="541"/>
      <c r="AJ290" s="541"/>
      <c r="AK290" s="541"/>
      <c r="AL290" s="541"/>
      <c r="AM290" s="541"/>
      <c r="AN290" s="541"/>
      <c r="AO290" s="541"/>
      <c r="AP290" s="541"/>
      <c r="AQ290" s="541"/>
      <c r="AR290" s="541"/>
      <c r="AS290" s="541"/>
      <c r="AT290" s="541"/>
      <c r="AU290" s="541"/>
      <c r="AV290" s="541"/>
      <c r="AW290" s="541"/>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row>
    <row r="291" spans="1:82" s="194" customFormat="1" ht="15.75" customHeight="1">
      <c r="A291" s="273">
        <v>2013</v>
      </c>
      <c r="B291" s="273" t="s">
        <v>152</v>
      </c>
      <c r="C291" s="604"/>
      <c r="D291" s="604"/>
      <c r="E291" s="604"/>
      <c r="F291" s="208">
        <v>1</v>
      </c>
      <c r="G291" s="208"/>
      <c r="H291" s="208">
        <v>1</v>
      </c>
      <c r="I291" s="208">
        <v>1</v>
      </c>
      <c r="J291" s="494"/>
      <c r="K291" s="494"/>
      <c r="L291" s="494"/>
      <c r="M291" s="488">
        <v>1930</v>
      </c>
      <c r="N291" s="48" t="s">
        <v>233</v>
      </c>
      <c r="O291" s="491"/>
      <c r="P291" s="491"/>
      <c r="Q291" s="233">
        <v>0</v>
      </c>
      <c r="R291" s="273"/>
      <c r="S291" s="541"/>
      <c r="T291" s="541"/>
      <c r="U291" s="541"/>
      <c r="V291" s="541"/>
      <c r="W291" s="541"/>
      <c r="X291" s="541"/>
      <c r="Y291" s="541"/>
      <c r="Z291" s="541"/>
      <c r="AA291" s="541"/>
      <c r="AB291" s="541"/>
      <c r="AC291" s="541"/>
      <c r="AD291" s="541"/>
      <c r="AE291" s="541"/>
      <c r="AF291" s="541"/>
      <c r="AG291" s="541"/>
      <c r="AH291" s="541"/>
      <c r="AI291" s="541"/>
      <c r="AJ291" s="541"/>
      <c r="AK291" s="541"/>
      <c r="AL291" s="541"/>
      <c r="AM291" s="541"/>
      <c r="AN291" s="541"/>
      <c r="AO291" s="541"/>
      <c r="AP291" s="541"/>
      <c r="AQ291" s="541"/>
      <c r="AR291" s="541"/>
      <c r="AS291" s="541"/>
      <c r="AT291" s="541"/>
      <c r="AU291" s="541"/>
      <c r="AV291" s="541"/>
      <c r="AW291" s="541"/>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row>
    <row r="292" spans="1:82" s="194" customFormat="1" ht="15.75" customHeight="1">
      <c r="A292" s="273">
        <v>2013</v>
      </c>
      <c r="B292" s="273" t="s">
        <v>152</v>
      </c>
      <c r="C292" s="604"/>
      <c r="D292" s="604"/>
      <c r="E292" s="604"/>
      <c r="F292" s="208">
        <v>1</v>
      </c>
      <c r="G292" s="208"/>
      <c r="H292" s="208">
        <v>1</v>
      </c>
      <c r="I292" s="208">
        <v>1</v>
      </c>
      <c r="J292" s="494"/>
      <c r="K292" s="494"/>
      <c r="L292" s="494"/>
      <c r="M292" s="488">
        <v>1930</v>
      </c>
      <c r="N292" s="48" t="s">
        <v>121</v>
      </c>
      <c r="O292" s="501"/>
      <c r="P292" s="501"/>
      <c r="Q292" s="233">
        <v>0</v>
      </c>
      <c r="R292" s="273"/>
      <c r="S292" s="541"/>
      <c r="T292" s="541"/>
      <c r="U292" s="541"/>
      <c r="V292" s="541"/>
      <c r="W292" s="541"/>
      <c r="X292" s="541"/>
      <c r="Y292" s="541"/>
      <c r="Z292" s="541"/>
      <c r="AA292" s="541"/>
      <c r="AB292" s="541"/>
      <c r="AC292" s="541"/>
      <c r="AD292" s="541"/>
      <c r="AE292" s="541"/>
      <c r="AF292" s="541"/>
      <c r="AG292" s="541"/>
      <c r="AH292" s="541"/>
      <c r="AI292" s="541"/>
      <c r="AJ292" s="541"/>
      <c r="AK292" s="541"/>
      <c r="AL292" s="541"/>
      <c r="AM292" s="541"/>
      <c r="AN292" s="541"/>
      <c r="AO292" s="541"/>
      <c r="AP292" s="541"/>
      <c r="AQ292" s="541"/>
      <c r="AR292" s="541"/>
      <c r="AS292" s="541"/>
      <c r="AT292" s="541"/>
      <c r="AU292" s="541"/>
      <c r="AV292" s="541"/>
      <c r="AW292" s="541"/>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row>
    <row r="293" spans="1:82" s="194" customFormat="1" ht="15.75" customHeight="1">
      <c r="A293" s="273">
        <v>2013</v>
      </c>
      <c r="B293" s="273" t="s">
        <v>152</v>
      </c>
      <c r="C293" s="604"/>
      <c r="D293" s="604"/>
      <c r="E293" s="604"/>
      <c r="F293" s="208">
        <v>1</v>
      </c>
      <c r="G293" s="208"/>
      <c r="H293" s="208">
        <v>1</v>
      </c>
      <c r="I293" s="208">
        <v>1</v>
      </c>
      <c r="J293" s="494"/>
      <c r="K293" s="494"/>
      <c r="L293" s="494"/>
      <c r="M293" s="488">
        <v>1927</v>
      </c>
      <c r="N293" s="48" t="s">
        <v>233</v>
      </c>
      <c r="O293" s="491"/>
      <c r="P293" s="491"/>
      <c r="Q293" s="233">
        <v>0</v>
      </c>
      <c r="R293" s="273"/>
      <c r="S293" s="541"/>
      <c r="T293" s="541"/>
      <c r="U293" s="541"/>
      <c r="V293" s="541"/>
      <c r="W293" s="541"/>
      <c r="X293" s="541"/>
      <c r="Y293" s="541"/>
      <c r="Z293" s="541"/>
      <c r="AA293" s="541"/>
      <c r="AB293" s="541"/>
      <c r="AC293" s="541"/>
      <c r="AD293" s="541"/>
      <c r="AE293" s="541"/>
      <c r="AF293" s="541"/>
      <c r="AG293" s="541"/>
      <c r="AH293" s="541"/>
      <c r="AI293" s="541"/>
      <c r="AJ293" s="541"/>
      <c r="AK293" s="541"/>
      <c r="AL293" s="541"/>
      <c r="AM293" s="541"/>
      <c r="AN293" s="541"/>
      <c r="AO293" s="541"/>
      <c r="AP293" s="541"/>
      <c r="AQ293" s="541"/>
      <c r="AR293" s="541"/>
      <c r="AS293" s="541"/>
      <c r="AT293" s="541"/>
      <c r="AU293" s="541"/>
      <c r="AV293" s="541"/>
      <c r="AW293" s="541"/>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row>
    <row r="294" spans="1:82" s="194" customFormat="1" ht="15.75" customHeight="1">
      <c r="A294" s="273">
        <v>2013</v>
      </c>
      <c r="B294" s="273" t="s">
        <v>152</v>
      </c>
      <c r="C294" s="604"/>
      <c r="D294" s="604"/>
      <c r="E294" s="604"/>
      <c r="F294" s="208">
        <v>1</v>
      </c>
      <c r="G294" s="208"/>
      <c r="H294" s="208">
        <v>1</v>
      </c>
      <c r="I294" s="208">
        <v>1</v>
      </c>
      <c r="J294" s="494"/>
      <c r="K294" s="494"/>
      <c r="L294" s="494"/>
      <c r="M294" s="488">
        <v>1939</v>
      </c>
      <c r="N294" s="48" t="s">
        <v>232</v>
      </c>
      <c r="O294" s="491"/>
      <c r="P294" s="491"/>
      <c r="Q294" s="233">
        <v>0</v>
      </c>
      <c r="R294" s="273"/>
      <c r="S294" s="541"/>
      <c r="T294" s="541"/>
      <c r="U294" s="541"/>
      <c r="V294" s="541"/>
      <c r="W294" s="541"/>
      <c r="X294" s="541"/>
      <c r="Y294" s="541"/>
      <c r="Z294" s="541"/>
      <c r="AA294" s="541"/>
      <c r="AB294" s="541"/>
      <c r="AC294" s="541"/>
      <c r="AD294" s="541"/>
      <c r="AE294" s="541"/>
      <c r="AF294" s="541"/>
      <c r="AG294" s="541"/>
      <c r="AH294" s="541"/>
      <c r="AI294" s="541"/>
      <c r="AJ294" s="541"/>
      <c r="AK294" s="541"/>
      <c r="AL294" s="541"/>
      <c r="AM294" s="541"/>
      <c r="AN294" s="541"/>
      <c r="AO294" s="541"/>
      <c r="AP294" s="541"/>
      <c r="AQ294" s="541"/>
      <c r="AR294" s="541"/>
      <c r="AS294" s="541"/>
      <c r="AT294" s="541"/>
      <c r="AU294" s="541"/>
      <c r="AV294" s="541"/>
      <c r="AW294" s="541"/>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row>
    <row r="295" spans="1:82" s="194" customFormat="1" ht="15.75" customHeight="1">
      <c r="A295" s="273">
        <v>2013</v>
      </c>
      <c r="B295" s="273" t="s">
        <v>152</v>
      </c>
      <c r="C295" s="604"/>
      <c r="D295" s="604"/>
      <c r="E295" s="604"/>
      <c r="F295" s="208">
        <v>1</v>
      </c>
      <c r="G295" s="208">
        <v>1</v>
      </c>
      <c r="H295" s="208"/>
      <c r="I295" s="208">
        <v>1</v>
      </c>
      <c r="J295" s="494"/>
      <c r="K295" s="494"/>
      <c r="L295" s="494"/>
      <c r="M295" s="488">
        <v>1927</v>
      </c>
      <c r="N295" s="48" t="s">
        <v>232</v>
      </c>
      <c r="O295" s="491"/>
      <c r="P295" s="491"/>
      <c r="Q295" s="233">
        <v>0</v>
      </c>
      <c r="R295" s="273"/>
      <c r="S295" s="541"/>
      <c r="T295" s="541"/>
      <c r="U295" s="541"/>
      <c r="V295" s="541"/>
      <c r="W295" s="541"/>
      <c r="X295" s="541"/>
      <c r="Y295" s="541"/>
      <c r="Z295" s="541"/>
      <c r="AA295" s="541"/>
      <c r="AB295" s="541"/>
      <c r="AC295" s="541"/>
      <c r="AD295" s="541"/>
      <c r="AE295" s="541"/>
      <c r="AF295" s="541"/>
      <c r="AG295" s="541"/>
      <c r="AH295" s="541"/>
      <c r="AI295" s="541"/>
      <c r="AJ295" s="541"/>
      <c r="AK295" s="541"/>
      <c r="AL295" s="541"/>
      <c r="AM295" s="541"/>
      <c r="AN295" s="541"/>
      <c r="AO295" s="541"/>
      <c r="AP295" s="541"/>
      <c r="AQ295" s="541"/>
      <c r="AR295" s="541"/>
      <c r="AS295" s="541"/>
      <c r="AT295" s="541"/>
      <c r="AU295" s="541"/>
      <c r="AV295" s="541"/>
      <c r="AW295" s="541"/>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row>
    <row r="296" spans="1:82" s="194" customFormat="1" ht="15.75" customHeight="1">
      <c r="A296" s="273">
        <v>2013</v>
      </c>
      <c r="B296" s="273" t="s">
        <v>152</v>
      </c>
      <c r="C296" s="604"/>
      <c r="D296" s="604"/>
      <c r="E296" s="604"/>
      <c r="F296" s="208">
        <v>1</v>
      </c>
      <c r="G296" s="208"/>
      <c r="H296" s="208">
        <v>1</v>
      </c>
      <c r="I296" s="208">
        <v>1</v>
      </c>
      <c r="J296" s="488"/>
      <c r="K296" s="488"/>
      <c r="L296" s="488"/>
      <c r="M296" s="488">
        <v>1926</v>
      </c>
      <c r="N296" s="48" t="s">
        <v>121</v>
      </c>
      <c r="O296" s="491"/>
      <c r="P296" s="491"/>
      <c r="Q296" s="233">
        <v>0</v>
      </c>
      <c r="R296" s="273"/>
      <c r="S296" s="541"/>
      <c r="T296" s="541"/>
      <c r="U296" s="541"/>
      <c r="V296" s="541"/>
      <c r="W296" s="541"/>
      <c r="X296" s="541"/>
      <c r="Y296" s="541"/>
      <c r="Z296" s="541"/>
      <c r="AA296" s="541"/>
      <c r="AB296" s="541"/>
      <c r="AC296" s="541"/>
      <c r="AD296" s="541"/>
      <c r="AE296" s="541"/>
      <c r="AF296" s="541"/>
      <c r="AG296" s="541"/>
      <c r="AH296" s="541"/>
      <c r="AI296" s="541"/>
      <c r="AJ296" s="541"/>
      <c r="AK296" s="541"/>
      <c r="AL296" s="541"/>
      <c r="AM296" s="541"/>
      <c r="AN296" s="541"/>
      <c r="AO296" s="541"/>
      <c r="AP296" s="541"/>
      <c r="AQ296" s="541"/>
      <c r="AR296" s="541"/>
      <c r="AS296" s="541"/>
      <c r="AT296" s="541"/>
      <c r="AU296" s="541"/>
      <c r="AV296" s="541"/>
      <c r="AW296" s="541"/>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row>
    <row r="297" spans="1:82" s="194" customFormat="1" ht="15.75" customHeight="1">
      <c r="A297" s="273">
        <v>2013</v>
      </c>
      <c r="B297" s="273" t="s">
        <v>152</v>
      </c>
      <c r="C297" s="604"/>
      <c r="D297" s="604"/>
      <c r="E297" s="604"/>
      <c r="F297" s="208">
        <v>1</v>
      </c>
      <c r="G297" s="208"/>
      <c r="H297" s="208">
        <v>1</v>
      </c>
      <c r="I297" s="208">
        <v>1</v>
      </c>
      <c r="J297" s="494"/>
      <c r="K297" s="494"/>
      <c r="L297" s="494"/>
      <c r="M297" s="488">
        <v>1924</v>
      </c>
      <c r="N297" s="48" t="s">
        <v>121</v>
      </c>
      <c r="O297" s="487"/>
      <c r="P297" s="491"/>
      <c r="Q297" s="233">
        <v>64.905</v>
      </c>
      <c r="R297" s="273" t="s">
        <v>103</v>
      </c>
      <c r="S297" s="541"/>
      <c r="T297" s="541"/>
      <c r="U297" s="541"/>
      <c r="V297" s="541"/>
      <c r="W297" s="541"/>
      <c r="X297" s="541"/>
      <c r="Y297" s="541"/>
      <c r="Z297" s="541"/>
      <c r="AA297" s="541"/>
      <c r="AB297" s="541"/>
      <c r="AC297" s="541"/>
      <c r="AD297" s="541"/>
      <c r="AE297" s="541"/>
      <c r="AF297" s="541"/>
      <c r="AG297" s="541"/>
      <c r="AH297" s="541"/>
      <c r="AI297" s="541"/>
      <c r="AJ297" s="541"/>
      <c r="AK297" s="541"/>
      <c r="AL297" s="541"/>
      <c r="AM297" s="541"/>
      <c r="AN297" s="541"/>
      <c r="AO297" s="541"/>
      <c r="AP297" s="541"/>
      <c r="AQ297" s="541"/>
      <c r="AR297" s="541"/>
      <c r="AS297" s="541"/>
      <c r="AT297" s="541"/>
      <c r="AU297" s="541"/>
      <c r="AV297" s="541"/>
      <c r="AW297" s="541"/>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row>
    <row r="298" spans="1:82" s="194" customFormat="1" ht="15.75" customHeight="1">
      <c r="A298" s="273">
        <v>2013</v>
      </c>
      <c r="B298" s="273" t="s">
        <v>152</v>
      </c>
      <c r="C298" s="604"/>
      <c r="D298" s="604"/>
      <c r="E298" s="604"/>
      <c r="F298" s="208">
        <v>1</v>
      </c>
      <c r="G298" s="208"/>
      <c r="H298" s="208">
        <v>1</v>
      </c>
      <c r="I298" s="208">
        <v>1</v>
      </c>
      <c r="J298" s="494"/>
      <c r="K298" s="494"/>
      <c r="L298" s="494"/>
      <c r="M298" s="488">
        <v>1924</v>
      </c>
      <c r="N298" s="48" t="s">
        <v>232</v>
      </c>
      <c r="O298" s="495"/>
      <c r="P298" s="495"/>
      <c r="Q298" s="233">
        <v>0</v>
      </c>
      <c r="R298" s="273"/>
      <c r="S298" s="541"/>
      <c r="T298" s="541"/>
      <c r="U298" s="541"/>
      <c r="V298" s="541"/>
      <c r="W298" s="541"/>
      <c r="X298" s="541"/>
      <c r="Y298" s="541"/>
      <c r="Z298" s="541"/>
      <c r="AA298" s="541"/>
      <c r="AB298" s="541"/>
      <c r="AC298" s="541"/>
      <c r="AD298" s="541"/>
      <c r="AE298" s="541"/>
      <c r="AF298" s="541"/>
      <c r="AG298" s="541"/>
      <c r="AH298" s="541"/>
      <c r="AI298" s="541"/>
      <c r="AJ298" s="541"/>
      <c r="AK298" s="541"/>
      <c r="AL298" s="541"/>
      <c r="AM298" s="541"/>
      <c r="AN298" s="541"/>
      <c r="AO298" s="541"/>
      <c r="AP298" s="541"/>
      <c r="AQ298" s="541"/>
      <c r="AR298" s="541"/>
      <c r="AS298" s="541"/>
      <c r="AT298" s="541"/>
      <c r="AU298" s="541"/>
      <c r="AV298" s="541"/>
      <c r="AW298" s="541"/>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row>
    <row r="299" spans="1:82" s="194" customFormat="1" ht="15.75" customHeight="1">
      <c r="A299" s="273">
        <v>2013</v>
      </c>
      <c r="B299" s="273" t="s">
        <v>152</v>
      </c>
      <c r="C299" s="604"/>
      <c r="D299" s="604"/>
      <c r="E299" s="604"/>
      <c r="F299" s="208">
        <v>1</v>
      </c>
      <c r="G299" s="208"/>
      <c r="H299" s="208">
        <v>1</v>
      </c>
      <c r="I299" s="208">
        <v>1</v>
      </c>
      <c r="J299" s="494"/>
      <c r="K299" s="494"/>
      <c r="L299" s="494"/>
      <c r="M299" s="488">
        <v>1924</v>
      </c>
      <c r="N299" s="48" t="s">
        <v>121</v>
      </c>
      <c r="O299" s="495"/>
      <c r="P299" s="495"/>
      <c r="Q299" s="233">
        <v>0</v>
      </c>
      <c r="R299" s="273"/>
      <c r="S299" s="541"/>
      <c r="T299" s="541"/>
      <c r="U299" s="541"/>
      <c r="V299" s="541"/>
      <c r="W299" s="541"/>
      <c r="X299" s="541"/>
      <c r="Y299" s="541"/>
      <c r="Z299" s="541"/>
      <c r="AA299" s="541"/>
      <c r="AB299" s="541"/>
      <c r="AC299" s="541"/>
      <c r="AD299" s="541"/>
      <c r="AE299" s="541"/>
      <c r="AF299" s="541"/>
      <c r="AG299" s="541"/>
      <c r="AH299" s="541"/>
      <c r="AI299" s="541"/>
      <c r="AJ299" s="541"/>
      <c r="AK299" s="541"/>
      <c r="AL299" s="541"/>
      <c r="AM299" s="541"/>
      <c r="AN299" s="541"/>
      <c r="AO299" s="541"/>
      <c r="AP299" s="541"/>
      <c r="AQ299" s="541"/>
      <c r="AR299" s="541"/>
      <c r="AS299" s="541"/>
      <c r="AT299" s="541"/>
      <c r="AU299" s="541"/>
      <c r="AV299" s="541"/>
      <c r="AW299" s="541"/>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row>
    <row r="300" spans="1:82" s="194" customFormat="1" ht="15.75" customHeight="1">
      <c r="A300" s="273">
        <v>2013</v>
      </c>
      <c r="B300" s="273" t="s">
        <v>152</v>
      </c>
      <c r="C300" s="604"/>
      <c r="D300" s="604"/>
      <c r="E300" s="604"/>
      <c r="F300" s="208">
        <v>1</v>
      </c>
      <c r="G300" s="208"/>
      <c r="H300" s="208">
        <v>1</v>
      </c>
      <c r="I300" s="208">
        <v>1</v>
      </c>
      <c r="J300" s="493"/>
      <c r="K300" s="493"/>
      <c r="L300" s="493"/>
      <c r="M300" s="488">
        <v>1922</v>
      </c>
      <c r="N300" s="48" t="s">
        <v>121</v>
      </c>
      <c r="O300" s="518"/>
      <c r="P300" s="491"/>
      <c r="Q300" s="233">
        <v>411.45</v>
      </c>
      <c r="R300" s="273" t="s">
        <v>98</v>
      </c>
      <c r="S300" s="541"/>
      <c r="T300" s="541"/>
      <c r="U300" s="541"/>
      <c r="V300" s="541"/>
      <c r="W300" s="541"/>
      <c r="X300" s="541"/>
      <c r="Y300" s="541"/>
      <c r="Z300" s="541"/>
      <c r="AA300" s="541"/>
      <c r="AB300" s="541"/>
      <c r="AC300" s="541"/>
      <c r="AD300" s="541"/>
      <c r="AE300" s="541"/>
      <c r="AF300" s="541"/>
      <c r="AG300" s="541"/>
      <c r="AH300" s="541"/>
      <c r="AI300" s="541"/>
      <c r="AJ300" s="541"/>
      <c r="AK300" s="541"/>
      <c r="AL300" s="541"/>
      <c r="AM300" s="541"/>
      <c r="AN300" s="541"/>
      <c r="AO300" s="541"/>
      <c r="AP300" s="541"/>
      <c r="AQ300" s="541"/>
      <c r="AR300" s="541"/>
      <c r="AS300" s="541"/>
      <c r="AT300" s="541"/>
      <c r="AU300" s="541"/>
      <c r="AV300" s="541"/>
      <c r="AW300" s="541"/>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row>
    <row r="301" spans="1:82" s="194" customFormat="1" ht="15.75" customHeight="1">
      <c r="A301" s="273">
        <v>2013</v>
      </c>
      <c r="B301" s="273" t="s">
        <v>152</v>
      </c>
      <c r="C301" s="604"/>
      <c r="D301" s="604"/>
      <c r="E301" s="604"/>
      <c r="F301" s="208">
        <v>1</v>
      </c>
      <c r="G301" s="208"/>
      <c r="H301" s="208">
        <v>1</v>
      </c>
      <c r="I301" s="208">
        <v>1</v>
      </c>
      <c r="J301" s="493"/>
      <c r="K301" s="493"/>
      <c r="L301" s="493"/>
      <c r="M301" s="488">
        <v>1922</v>
      </c>
      <c r="N301" s="48" t="s">
        <v>233</v>
      </c>
      <c r="O301" s="490"/>
      <c r="P301" s="495"/>
      <c r="Q301" s="233">
        <v>1171.06</v>
      </c>
      <c r="R301" s="273" t="s">
        <v>98</v>
      </c>
      <c r="S301" s="541"/>
      <c r="T301" s="541"/>
      <c r="U301" s="541"/>
      <c r="V301" s="541"/>
      <c r="W301" s="541"/>
      <c r="X301" s="541"/>
      <c r="Y301" s="541"/>
      <c r="Z301" s="541"/>
      <c r="AA301" s="541"/>
      <c r="AB301" s="541"/>
      <c r="AC301" s="541"/>
      <c r="AD301" s="541"/>
      <c r="AE301" s="541"/>
      <c r="AF301" s="541"/>
      <c r="AG301" s="541"/>
      <c r="AH301" s="541"/>
      <c r="AI301" s="541"/>
      <c r="AJ301" s="541"/>
      <c r="AK301" s="541"/>
      <c r="AL301" s="541"/>
      <c r="AM301" s="541"/>
      <c r="AN301" s="541"/>
      <c r="AO301" s="541"/>
      <c r="AP301" s="541"/>
      <c r="AQ301" s="541"/>
      <c r="AR301" s="541"/>
      <c r="AS301" s="541"/>
      <c r="AT301" s="541"/>
      <c r="AU301" s="541"/>
      <c r="AV301" s="541"/>
      <c r="AW301" s="541"/>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row>
    <row r="302" spans="1:82" s="194" customFormat="1" ht="15.75" customHeight="1">
      <c r="A302" s="273">
        <v>2013</v>
      </c>
      <c r="B302" s="273" t="s">
        <v>152</v>
      </c>
      <c r="C302" s="604"/>
      <c r="D302" s="604"/>
      <c r="E302" s="604"/>
      <c r="F302" s="208">
        <v>1</v>
      </c>
      <c r="G302" s="208"/>
      <c r="H302" s="208">
        <v>1</v>
      </c>
      <c r="I302" s="208">
        <v>1</v>
      </c>
      <c r="J302" s="493"/>
      <c r="K302" s="493"/>
      <c r="L302" s="493"/>
      <c r="M302" s="488">
        <v>1922</v>
      </c>
      <c r="N302" s="48" t="s">
        <v>233</v>
      </c>
      <c r="O302" s="501"/>
      <c r="P302" s="501"/>
      <c r="Q302" s="233">
        <v>0</v>
      </c>
      <c r="R302" s="273"/>
      <c r="S302" s="541"/>
      <c r="T302" s="541"/>
      <c r="U302" s="541"/>
      <c r="V302" s="541"/>
      <c r="W302" s="541"/>
      <c r="X302" s="541"/>
      <c r="Y302" s="541"/>
      <c r="Z302" s="541"/>
      <c r="AA302" s="541"/>
      <c r="AB302" s="541"/>
      <c r="AC302" s="541"/>
      <c r="AD302" s="541"/>
      <c r="AE302" s="541"/>
      <c r="AF302" s="541"/>
      <c r="AG302" s="541"/>
      <c r="AH302" s="541"/>
      <c r="AI302" s="541"/>
      <c r="AJ302" s="541"/>
      <c r="AK302" s="541"/>
      <c r="AL302" s="541"/>
      <c r="AM302" s="541"/>
      <c r="AN302" s="541"/>
      <c r="AO302" s="541"/>
      <c r="AP302" s="541"/>
      <c r="AQ302" s="541"/>
      <c r="AR302" s="541"/>
      <c r="AS302" s="541"/>
      <c r="AT302" s="541"/>
      <c r="AU302" s="541"/>
      <c r="AV302" s="541"/>
      <c r="AW302" s="541"/>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row>
    <row r="303" spans="1:82" s="194" customFormat="1" ht="15.75" customHeight="1">
      <c r="A303" s="273">
        <v>2013</v>
      </c>
      <c r="B303" s="273" t="s">
        <v>152</v>
      </c>
      <c r="C303" s="604"/>
      <c r="D303" s="604"/>
      <c r="E303" s="604"/>
      <c r="F303" s="208">
        <v>1</v>
      </c>
      <c r="G303" s="208"/>
      <c r="H303" s="208">
        <v>1</v>
      </c>
      <c r="I303" s="208">
        <v>1</v>
      </c>
      <c r="J303" s="493"/>
      <c r="K303" s="493"/>
      <c r="L303" s="493"/>
      <c r="M303" s="488">
        <v>1937</v>
      </c>
      <c r="N303" s="48" t="s">
        <v>121</v>
      </c>
      <c r="O303" s="491"/>
      <c r="P303" s="491"/>
      <c r="Q303" s="233">
        <v>253.76</v>
      </c>
      <c r="R303" s="273" t="s">
        <v>102</v>
      </c>
      <c r="S303" s="541"/>
      <c r="T303" s="541"/>
      <c r="U303" s="541"/>
      <c r="V303" s="541"/>
      <c r="W303" s="541"/>
      <c r="X303" s="541"/>
      <c r="Y303" s="541"/>
      <c r="Z303" s="541"/>
      <c r="AA303" s="541"/>
      <c r="AB303" s="541"/>
      <c r="AC303" s="541"/>
      <c r="AD303" s="541"/>
      <c r="AE303" s="541"/>
      <c r="AF303" s="541"/>
      <c r="AG303" s="541"/>
      <c r="AH303" s="541"/>
      <c r="AI303" s="541"/>
      <c r="AJ303" s="541"/>
      <c r="AK303" s="541"/>
      <c r="AL303" s="541"/>
      <c r="AM303" s="541"/>
      <c r="AN303" s="541"/>
      <c r="AO303" s="541"/>
      <c r="AP303" s="541"/>
      <c r="AQ303" s="541"/>
      <c r="AR303" s="541"/>
      <c r="AS303" s="541"/>
      <c r="AT303" s="541"/>
      <c r="AU303" s="541"/>
      <c r="AV303" s="541"/>
      <c r="AW303" s="541"/>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row>
    <row r="304" spans="1:82" s="194" customFormat="1" ht="15.75" customHeight="1">
      <c r="A304" s="273">
        <v>2013</v>
      </c>
      <c r="B304" s="273" t="s">
        <v>152</v>
      </c>
      <c r="C304" s="604"/>
      <c r="D304" s="604"/>
      <c r="E304" s="604"/>
      <c r="F304" s="208">
        <v>1</v>
      </c>
      <c r="G304" s="208"/>
      <c r="H304" s="208">
        <v>1</v>
      </c>
      <c r="I304" s="208">
        <v>1</v>
      </c>
      <c r="J304" s="494"/>
      <c r="K304" s="494"/>
      <c r="L304" s="494"/>
      <c r="M304" s="488">
        <v>1937</v>
      </c>
      <c r="N304" s="48" t="s">
        <v>232</v>
      </c>
      <c r="O304" s="491"/>
      <c r="P304" s="491"/>
      <c r="Q304" s="233">
        <v>0</v>
      </c>
      <c r="R304" s="273"/>
      <c r="S304" s="541"/>
      <c r="T304" s="541"/>
      <c r="U304" s="541"/>
      <c r="V304" s="541"/>
      <c r="W304" s="541"/>
      <c r="X304" s="541"/>
      <c r="Y304" s="541"/>
      <c r="Z304" s="541"/>
      <c r="AA304" s="541"/>
      <c r="AB304" s="541"/>
      <c r="AC304" s="541"/>
      <c r="AD304" s="541"/>
      <c r="AE304" s="541"/>
      <c r="AF304" s="541"/>
      <c r="AG304" s="541"/>
      <c r="AH304" s="541"/>
      <c r="AI304" s="541"/>
      <c r="AJ304" s="541"/>
      <c r="AK304" s="541"/>
      <c r="AL304" s="541"/>
      <c r="AM304" s="541"/>
      <c r="AN304" s="541"/>
      <c r="AO304" s="541"/>
      <c r="AP304" s="541"/>
      <c r="AQ304" s="541"/>
      <c r="AR304" s="541"/>
      <c r="AS304" s="541"/>
      <c r="AT304" s="541"/>
      <c r="AU304" s="541"/>
      <c r="AV304" s="541"/>
      <c r="AW304" s="541"/>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row>
    <row r="305" spans="1:82" s="194" customFormat="1" ht="15.75" customHeight="1">
      <c r="A305" s="273">
        <v>2013</v>
      </c>
      <c r="B305" s="273" t="s">
        <v>152</v>
      </c>
      <c r="C305" s="604"/>
      <c r="D305" s="604"/>
      <c r="E305" s="604"/>
      <c r="F305" s="208">
        <v>1</v>
      </c>
      <c r="G305" s="208"/>
      <c r="H305" s="208">
        <v>1</v>
      </c>
      <c r="I305" s="208">
        <v>1</v>
      </c>
      <c r="J305" s="494"/>
      <c r="K305" s="494"/>
      <c r="L305" s="494"/>
      <c r="M305" s="488">
        <v>1937</v>
      </c>
      <c r="N305" s="48" t="s">
        <v>121</v>
      </c>
      <c r="O305" s="491"/>
      <c r="P305" s="491"/>
      <c r="Q305" s="233">
        <v>0</v>
      </c>
      <c r="R305" s="273"/>
      <c r="S305" s="541"/>
      <c r="T305" s="541"/>
      <c r="U305" s="541"/>
      <c r="V305" s="541"/>
      <c r="W305" s="541"/>
      <c r="X305" s="541"/>
      <c r="Y305" s="541"/>
      <c r="Z305" s="541"/>
      <c r="AA305" s="541"/>
      <c r="AB305" s="541"/>
      <c r="AC305" s="541"/>
      <c r="AD305" s="541"/>
      <c r="AE305" s="541"/>
      <c r="AF305" s="541"/>
      <c r="AG305" s="541"/>
      <c r="AH305" s="541"/>
      <c r="AI305" s="541"/>
      <c r="AJ305" s="541"/>
      <c r="AK305" s="541"/>
      <c r="AL305" s="541"/>
      <c r="AM305" s="541"/>
      <c r="AN305" s="541"/>
      <c r="AO305" s="541"/>
      <c r="AP305" s="541"/>
      <c r="AQ305" s="541"/>
      <c r="AR305" s="541"/>
      <c r="AS305" s="541"/>
      <c r="AT305" s="541"/>
      <c r="AU305" s="541"/>
      <c r="AV305" s="541"/>
      <c r="AW305" s="541"/>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row>
    <row r="306" spans="1:82" s="194" customFormat="1" ht="15.75" customHeight="1">
      <c r="A306" s="273">
        <v>2013</v>
      </c>
      <c r="B306" s="273" t="s">
        <v>152</v>
      </c>
      <c r="C306" s="604"/>
      <c r="D306" s="604"/>
      <c r="E306" s="604"/>
      <c r="F306" s="208">
        <v>1</v>
      </c>
      <c r="G306" s="208"/>
      <c r="H306" s="208">
        <v>1</v>
      </c>
      <c r="I306" s="208">
        <v>1</v>
      </c>
      <c r="J306" s="493"/>
      <c r="K306" s="493"/>
      <c r="L306" s="493"/>
      <c r="M306" s="488">
        <v>1925</v>
      </c>
      <c r="N306" s="48" t="s">
        <v>232</v>
      </c>
      <c r="O306" s="491"/>
      <c r="P306" s="491"/>
      <c r="Q306" s="233">
        <v>0</v>
      </c>
      <c r="R306" s="273"/>
      <c r="S306" s="541"/>
      <c r="T306" s="541"/>
      <c r="U306" s="541"/>
      <c r="V306" s="541"/>
      <c r="W306" s="541"/>
      <c r="X306" s="541"/>
      <c r="Y306" s="541"/>
      <c r="Z306" s="541"/>
      <c r="AA306" s="541"/>
      <c r="AB306" s="541"/>
      <c r="AC306" s="541"/>
      <c r="AD306" s="541"/>
      <c r="AE306" s="541"/>
      <c r="AF306" s="541"/>
      <c r="AG306" s="541"/>
      <c r="AH306" s="541"/>
      <c r="AI306" s="541"/>
      <c r="AJ306" s="541"/>
      <c r="AK306" s="541"/>
      <c r="AL306" s="541"/>
      <c r="AM306" s="541"/>
      <c r="AN306" s="541"/>
      <c r="AO306" s="541"/>
      <c r="AP306" s="541"/>
      <c r="AQ306" s="541"/>
      <c r="AR306" s="541"/>
      <c r="AS306" s="541"/>
      <c r="AT306" s="541"/>
      <c r="AU306" s="541"/>
      <c r="AV306" s="541"/>
      <c r="AW306" s="541"/>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row>
    <row r="307" spans="1:82" s="194" customFormat="1" ht="15.75" customHeight="1">
      <c r="A307" s="273">
        <v>2013</v>
      </c>
      <c r="B307" s="273" t="s">
        <v>152</v>
      </c>
      <c r="C307" s="604"/>
      <c r="D307" s="604"/>
      <c r="E307" s="604"/>
      <c r="F307" s="208">
        <v>1</v>
      </c>
      <c r="G307" s="208">
        <v>1</v>
      </c>
      <c r="H307" s="208"/>
      <c r="I307" s="208">
        <v>1</v>
      </c>
      <c r="J307" s="488"/>
      <c r="K307" s="488"/>
      <c r="L307" s="488"/>
      <c r="M307" s="488">
        <v>1928</v>
      </c>
      <c r="N307" s="48" t="s">
        <v>233</v>
      </c>
      <c r="O307" s="490"/>
      <c r="P307" s="491"/>
      <c r="Q307" s="233">
        <v>196.95</v>
      </c>
      <c r="R307" s="273" t="s">
        <v>102</v>
      </c>
      <c r="S307" s="541"/>
      <c r="T307" s="541"/>
      <c r="U307" s="541"/>
      <c r="V307" s="541"/>
      <c r="W307" s="541"/>
      <c r="X307" s="541"/>
      <c r="Y307" s="541"/>
      <c r="Z307" s="541"/>
      <c r="AA307" s="541"/>
      <c r="AB307" s="541"/>
      <c r="AC307" s="541"/>
      <c r="AD307" s="541"/>
      <c r="AE307" s="541"/>
      <c r="AF307" s="541"/>
      <c r="AG307" s="541"/>
      <c r="AH307" s="541"/>
      <c r="AI307" s="541"/>
      <c r="AJ307" s="541"/>
      <c r="AK307" s="541"/>
      <c r="AL307" s="541"/>
      <c r="AM307" s="541"/>
      <c r="AN307" s="541"/>
      <c r="AO307" s="541"/>
      <c r="AP307" s="541"/>
      <c r="AQ307" s="541"/>
      <c r="AR307" s="541"/>
      <c r="AS307" s="541"/>
      <c r="AT307" s="541"/>
      <c r="AU307" s="541"/>
      <c r="AV307" s="541"/>
      <c r="AW307" s="541"/>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row>
    <row r="308" spans="1:82" s="194" customFormat="1" ht="15.75" customHeight="1">
      <c r="A308" s="273">
        <v>2013</v>
      </c>
      <c r="B308" s="273" t="s">
        <v>152</v>
      </c>
      <c r="C308" s="604"/>
      <c r="D308" s="604"/>
      <c r="E308" s="604"/>
      <c r="F308" s="208">
        <v>1</v>
      </c>
      <c r="G308" s="208"/>
      <c r="H308" s="208">
        <v>1</v>
      </c>
      <c r="I308" s="208">
        <v>1</v>
      </c>
      <c r="J308" s="493"/>
      <c r="K308" s="493"/>
      <c r="L308" s="493"/>
      <c r="M308" s="488">
        <v>1927</v>
      </c>
      <c r="N308" s="48" t="s">
        <v>232</v>
      </c>
      <c r="O308" s="491"/>
      <c r="P308" s="491"/>
      <c r="Q308" s="233">
        <v>0</v>
      </c>
      <c r="R308" s="273"/>
      <c r="S308" s="541"/>
      <c r="T308" s="541"/>
      <c r="U308" s="541"/>
      <c r="V308" s="541"/>
      <c r="W308" s="541"/>
      <c r="X308" s="541"/>
      <c r="Y308" s="541"/>
      <c r="Z308" s="541"/>
      <c r="AA308" s="541"/>
      <c r="AB308" s="541"/>
      <c r="AC308" s="541"/>
      <c r="AD308" s="541"/>
      <c r="AE308" s="541"/>
      <c r="AF308" s="541"/>
      <c r="AG308" s="541"/>
      <c r="AH308" s="541"/>
      <c r="AI308" s="541"/>
      <c r="AJ308" s="541"/>
      <c r="AK308" s="541"/>
      <c r="AL308" s="541"/>
      <c r="AM308" s="541"/>
      <c r="AN308" s="541"/>
      <c r="AO308" s="541"/>
      <c r="AP308" s="541"/>
      <c r="AQ308" s="541"/>
      <c r="AR308" s="541"/>
      <c r="AS308" s="541"/>
      <c r="AT308" s="541"/>
      <c r="AU308" s="541"/>
      <c r="AV308" s="541"/>
      <c r="AW308" s="541"/>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row>
    <row r="309" spans="1:82" s="194" customFormat="1" ht="15.75" customHeight="1">
      <c r="A309" s="273">
        <v>2013</v>
      </c>
      <c r="B309" s="273" t="s">
        <v>152</v>
      </c>
      <c r="C309" s="604"/>
      <c r="D309" s="604"/>
      <c r="E309" s="604"/>
      <c r="F309" s="208">
        <v>1</v>
      </c>
      <c r="G309" s="208"/>
      <c r="H309" s="208">
        <v>1</v>
      </c>
      <c r="I309" s="208">
        <v>1</v>
      </c>
      <c r="J309" s="488"/>
      <c r="K309" s="488"/>
      <c r="L309" s="488"/>
      <c r="M309" s="488">
        <v>1923</v>
      </c>
      <c r="N309" s="48" t="s">
        <v>121</v>
      </c>
      <c r="O309" s="511"/>
      <c r="P309" s="495"/>
      <c r="Q309" s="233">
        <v>487.5</v>
      </c>
      <c r="R309" s="273" t="s">
        <v>98</v>
      </c>
      <c r="S309" s="541"/>
      <c r="T309" s="541"/>
      <c r="U309" s="541"/>
      <c r="V309" s="541"/>
      <c r="W309" s="541"/>
      <c r="X309" s="541"/>
      <c r="Y309" s="541"/>
      <c r="Z309" s="541"/>
      <c r="AA309" s="541"/>
      <c r="AB309" s="541"/>
      <c r="AC309" s="541"/>
      <c r="AD309" s="541"/>
      <c r="AE309" s="541"/>
      <c r="AF309" s="541"/>
      <c r="AG309" s="541"/>
      <c r="AH309" s="541"/>
      <c r="AI309" s="541"/>
      <c r="AJ309" s="541"/>
      <c r="AK309" s="541"/>
      <c r="AL309" s="541"/>
      <c r="AM309" s="541"/>
      <c r="AN309" s="541"/>
      <c r="AO309" s="541"/>
      <c r="AP309" s="541"/>
      <c r="AQ309" s="541"/>
      <c r="AR309" s="541"/>
      <c r="AS309" s="541"/>
      <c r="AT309" s="541"/>
      <c r="AU309" s="541"/>
      <c r="AV309" s="541"/>
      <c r="AW309" s="541"/>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row>
    <row r="310" spans="1:82" s="194" customFormat="1" ht="15.75" customHeight="1">
      <c r="A310" s="625" t="s">
        <v>82</v>
      </c>
      <c r="B310" s="625"/>
      <c r="C310" s="525"/>
      <c r="D310" s="526"/>
      <c r="E310" s="527"/>
      <c r="F310" s="542">
        <f>SUM(F238:F309)</f>
        <v>72</v>
      </c>
      <c r="G310" s="542">
        <v>17</v>
      </c>
      <c r="H310" s="542">
        <v>55</v>
      </c>
      <c r="I310" s="542">
        <v>72</v>
      </c>
      <c r="J310" s="526"/>
      <c r="K310" s="526"/>
      <c r="L310" s="526"/>
      <c r="M310" s="526"/>
      <c r="N310" s="528"/>
      <c r="O310" s="351"/>
      <c r="P310" s="351"/>
      <c r="Q310" s="228">
        <f>SUM(Q238:Q309)</f>
        <v>9476.875</v>
      </c>
      <c r="R310" s="299"/>
      <c r="S310" s="541"/>
      <c r="T310" s="541"/>
      <c r="U310" s="541"/>
      <c r="V310" s="541"/>
      <c r="W310" s="541"/>
      <c r="X310" s="541"/>
      <c r="Y310" s="541"/>
      <c r="Z310" s="541"/>
      <c r="AA310" s="541"/>
      <c r="AB310" s="541"/>
      <c r="AC310" s="541"/>
      <c r="AD310" s="541"/>
      <c r="AE310" s="541"/>
      <c r="AF310" s="541"/>
      <c r="AG310" s="541"/>
      <c r="AH310" s="541"/>
      <c r="AI310" s="541"/>
      <c r="AJ310" s="541"/>
      <c r="AK310" s="541"/>
      <c r="AL310" s="541"/>
      <c r="AM310" s="541"/>
      <c r="AN310" s="541"/>
      <c r="AO310" s="541"/>
      <c r="AP310" s="541"/>
      <c r="AQ310" s="541"/>
      <c r="AR310" s="541"/>
      <c r="AS310" s="541"/>
      <c r="AT310" s="541"/>
      <c r="AU310" s="541"/>
      <c r="AV310" s="541"/>
      <c r="AW310" s="541"/>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row>
    <row r="311" spans="1:82" s="194" customFormat="1" ht="15.75" customHeight="1">
      <c r="A311" s="626" t="s">
        <v>91</v>
      </c>
      <c r="B311" s="626"/>
      <c r="C311" s="529"/>
      <c r="D311" s="529"/>
      <c r="E311" s="223"/>
      <c r="F311" s="223">
        <f>F16+F97+F105+F130+F154+F172+F230+F235+F310</f>
        <v>281</v>
      </c>
      <c r="G311" s="223">
        <f>G16+G97+G105+G130+G154+G172+G230+G235+G310</f>
        <v>85</v>
      </c>
      <c r="H311" s="223">
        <f>H16+H97+H105+H130+H154+H172+H230+H235+H310</f>
        <v>196</v>
      </c>
      <c r="I311" s="223">
        <f>I16+I97+I105+I130+I154+I172+I230+I235+I310</f>
        <v>281</v>
      </c>
      <c r="J311" s="529"/>
      <c r="K311" s="529"/>
      <c r="L311" s="529"/>
      <c r="M311" s="223"/>
      <c r="N311" s="223"/>
      <c r="O311" s="224"/>
      <c r="P311" s="224"/>
      <c r="Q311" s="530">
        <v>68413.605</v>
      </c>
      <c r="R311" s="223"/>
      <c r="S311" s="541"/>
      <c r="T311" s="541"/>
      <c r="U311" s="541"/>
      <c r="V311" s="541"/>
      <c r="W311" s="541"/>
      <c r="X311" s="541"/>
      <c r="Y311" s="541"/>
      <c r="Z311" s="541"/>
      <c r="AA311" s="541"/>
      <c r="AB311" s="541"/>
      <c r="AC311" s="541"/>
      <c r="AD311" s="541"/>
      <c r="AE311" s="541"/>
      <c r="AF311" s="541"/>
      <c r="AG311" s="541"/>
      <c r="AH311" s="541"/>
      <c r="AI311" s="541"/>
      <c r="AJ311" s="541"/>
      <c r="AK311" s="541"/>
      <c r="AL311" s="541"/>
      <c r="AM311" s="541"/>
      <c r="AN311" s="541"/>
      <c r="AO311" s="541"/>
      <c r="AP311" s="541"/>
      <c r="AQ311" s="541"/>
      <c r="AR311" s="541"/>
      <c r="AS311" s="541"/>
      <c r="AT311" s="541"/>
      <c r="AU311" s="541"/>
      <c r="AV311" s="541"/>
      <c r="AW311" s="541"/>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row>
    <row r="312" spans="3:82" ht="15.75">
      <c r="C312" s="38"/>
      <c r="D312" s="38"/>
      <c r="F312" s="38"/>
      <c r="I312" s="38"/>
      <c r="J312" s="38"/>
      <c r="K312" s="38"/>
      <c r="L312" s="38"/>
      <c r="O312" s="38"/>
      <c r="P312" s="38"/>
      <c r="Q312" s="38"/>
      <c r="S312" s="541"/>
      <c r="T312" s="541"/>
      <c r="U312" s="541"/>
      <c r="V312" s="541"/>
      <c r="W312" s="541"/>
      <c r="X312" s="541"/>
      <c r="Y312" s="541"/>
      <c r="Z312" s="541"/>
      <c r="AA312" s="541"/>
      <c r="AB312" s="541"/>
      <c r="AC312" s="541"/>
      <c r="AD312" s="541"/>
      <c r="AE312" s="541"/>
      <c r="AF312" s="541"/>
      <c r="AG312" s="541"/>
      <c r="AH312" s="541"/>
      <c r="AI312" s="541"/>
      <c r="AJ312" s="541"/>
      <c r="AK312" s="541"/>
      <c r="AL312" s="541"/>
      <c r="AM312" s="541"/>
      <c r="AN312" s="541"/>
      <c r="AO312" s="541"/>
      <c r="AP312" s="541"/>
      <c r="AQ312" s="541"/>
      <c r="AR312" s="541"/>
      <c r="AS312" s="541"/>
      <c r="AT312" s="541"/>
      <c r="AU312" s="541"/>
      <c r="AV312" s="541"/>
      <c r="AW312" s="541"/>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row>
    <row r="313" spans="6:82" ht="15.75">
      <c r="F313" s="38"/>
      <c r="I313" s="38"/>
      <c r="J313" s="38"/>
      <c r="K313" s="38"/>
      <c r="L313" s="38"/>
      <c r="O313" s="38"/>
      <c r="P313" s="38"/>
      <c r="Q313" s="38"/>
      <c r="S313" s="541"/>
      <c r="T313" s="541"/>
      <c r="U313" s="541"/>
      <c r="V313" s="541"/>
      <c r="W313" s="541"/>
      <c r="X313" s="541"/>
      <c r="Y313" s="541"/>
      <c r="Z313" s="541"/>
      <c r="AA313" s="541"/>
      <c r="AB313" s="541"/>
      <c r="AC313" s="541"/>
      <c r="AD313" s="541"/>
      <c r="AE313" s="541"/>
      <c r="AF313" s="541"/>
      <c r="AG313" s="541"/>
      <c r="AH313" s="541"/>
      <c r="AI313" s="541"/>
      <c r="AJ313" s="541"/>
      <c r="AK313" s="541"/>
      <c r="AL313" s="541"/>
      <c r="AM313" s="541"/>
      <c r="AN313" s="541"/>
      <c r="AO313" s="541"/>
      <c r="AP313" s="541"/>
      <c r="AQ313" s="541"/>
      <c r="AR313" s="541"/>
      <c r="AS313" s="541"/>
      <c r="AT313" s="541"/>
      <c r="AU313" s="541"/>
      <c r="AV313" s="541"/>
      <c r="AW313" s="541"/>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row>
    <row r="314" spans="6:82" ht="15.75">
      <c r="F314" s="38"/>
      <c r="I314" s="38"/>
      <c r="J314" s="38"/>
      <c r="K314" s="38"/>
      <c r="L314" s="38"/>
      <c r="O314" s="38"/>
      <c r="P314" s="38"/>
      <c r="Q314" s="38"/>
      <c r="S314" s="541"/>
      <c r="T314" s="541"/>
      <c r="U314" s="541"/>
      <c r="V314" s="541"/>
      <c r="W314" s="541"/>
      <c r="X314" s="541"/>
      <c r="Y314" s="541"/>
      <c r="Z314" s="541"/>
      <c r="AA314" s="541"/>
      <c r="AB314" s="541"/>
      <c r="AC314" s="541"/>
      <c r="AD314" s="541"/>
      <c r="AE314" s="541"/>
      <c r="AF314" s="541"/>
      <c r="AG314" s="541"/>
      <c r="AH314" s="541"/>
      <c r="AI314" s="541"/>
      <c r="AJ314" s="541"/>
      <c r="AK314" s="541"/>
      <c r="AL314" s="541"/>
      <c r="AM314" s="541"/>
      <c r="AN314" s="541"/>
      <c r="AO314" s="541"/>
      <c r="AP314" s="541"/>
      <c r="AQ314" s="541"/>
      <c r="AR314" s="541"/>
      <c r="AS314" s="541"/>
      <c r="AT314" s="541"/>
      <c r="AU314" s="541"/>
      <c r="AV314" s="541"/>
      <c r="AW314" s="541"/>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row>
    <row r="315" spans="6:82" ht="15.75">
      <c r="F315" s="38"/>
      <c r="I315" s="38"/>
      <c r="J315" s="38"/>
      <c r="K315" s="38"/>
      <c r="L315" s="38"/>
      <c r="O315" s="38"/>
      <c r="P315" s="38"/>
      <c r="Q315" s="38"/>
      <c r="S315" s="541"/>
      <c r="T315" s="541"/>
      <c r="U315" s="541"/>
      <c r="V315" s="541"/>
      <c r="W315" s="541"/>
      <c r="X315" s="541"/>
      <c r="Y315" s="541"/>
      <c r="Z315" s="541"/>
      <c r="AA315" s="541"/>
      <c r="AB315" s="541"/>
      <c r="AC315" s="541"/>
      <c r="AD315" s="541"/>
      <c r="AE315" s="541"/>
      <c r="AF315" s="541"/>
      <c r="AG315" s="541"/>
      <c r="AH315" s="541"/>
      <c r="AI315" s="541"/>
      <c r="AJ315" s="541"/>
      <c r="AK315" s="541"/>
      <c r="AL315" s="541"/>
      <c r="AM315" s="541"/>
      <c r="AN315" s="541"/>
      <c r="AO315" s="541"/>
      <c r="AP315" s="541"/>
      <c r="AQ315" s="541"/>
      <c r="AR315" s="541"/>
      <c r="AS315" s="541"/>
      <c r="AT315" s="541"/>
      <c r="AU315" s="541"/>
      <c r="AV315" s="541"/>
      <c r="AW315" s="541"/>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row>
    <row r="316" spans="6:82" ht="15.75">
      <c r="F316" s="38"/>
      <c r="I316" s="38"/>
      <c r="J316" s="38"/>
      <c r="K316" s="38"/>
      <c r="L316" s="38"/>
      <c r="O316" s="38"/>
      <c r="P316" s="38"/>
      <c r="Q316" s="38"/>
      <c r="S316" s="541"/>
      <c r="T316" s="541"/>
      <c r="U316" s="541"/>
      <c r="V316" s="541"/>
      <c r="W316" s="541"/>
      <c r="X316" s="541"/>
      <c r="Y316" s="541"/>
      <c r="Z316" s="541"/>
      <c r="AA316" s="541"/>
      <c r="AB316" s="541"/>
      <c r="AC316" s="541"/>
      <c r="AD316" s="541"/>
      <c r="AE316" s="541"/>
      <c r="AF316" s="541"/>
      <c r="AG316" s="541"/>
      <c r="AH316" s="541"/>
      <c r="AI316" s="541"/>
      <c r="AJ316" s="541"/>
      <c r="AK316" s="541"/>
      <c r="AL316" s="541"/>
      <c r="AM316" s="541"/>
      <c r="AN316" s="541"/>
      <c r="AO316" s="541"/>
      <c r="AP316" s="541"/>
      <c r="AQ316" s="541"/>
      <c r="AR316" s="541"/>
      <c r="AS316" s="541"/>
      <c r="AT316" s="541"/>
      <c r="AU316" s="541"/>
      <c r="AV316" s="541"/>
      <c r="AW316" s="541"/>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row>
    <row r="317" spans="19:82" ht="15.75">
      <c r="S317" s="541"/>
      <c r="T317" s="541"/>
      <c r="U317" s="541"/>
      <c r="V317" s="541"/>
      <c r="W317" s="541"/>
      <c r="X317" s="541"/>
      <c r="Y317" s="541"/>
      <c r="Z317" s="541"/>
      <c r="AA317" s="541"/>
      <c r="AB317" s="541"/>
      <c r="AC317" s="541"/>
      <c r="AD317" s="541"/>
      <c r="AE317" s="541"/>
      <c r="AF317" s="541"/>
      <c r="AG317" s="541"/>
      <c r="AH317" s="541"/>
      <c r="AI317" s="541"/>
      <c r="AJ317" s="541"/>
      <c r="AK317" s="541"/>
      <c r="AL317" s="541"/>
      <c r="AM317" s="541"/>
      <c r="AN317" s="541"/>
      <c r="AO317" s="541"/>
      <c r="AP317" s="541"/>
      <c r="AQ317" s="541"/>
      <c r="AR317" s="541"/>
      <c r="AS317" s="541"/>
      <c r="AT317" s="541"/>
      <c r="AU317" s="541"/>
      <c r="AV317" s="541"/>
      <c r="AW317" s="541"/>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row>
    <row r="318" spans="19:82" ht="15.75">
      <c r="S318" s="541"/>
      <c r="T318" s="541"/>
      <c r="U318" s="541"/>
      <c r="V318" s="541"/>
      <c r="W318" s="541"/>
      <c r="X318" s="541"/>
      <c r="Y318" s="541"/>
      <c r="Z318" s="541"/>
      <c r="AA318" s="541"/>
      <c r="AB318" s="541"/>
      <c r="AC318" s="541"/>
      <c r="AD318" s="541"/>
      <c r="AE318" s="541"/>
      <c r="AF318" s="541"/>
      <c r="AG318" s="541"/>
      <c r="AH318" s="541"/>
      <c r="AI318" s="541"/>
      <c r="AJ318" s="541"/>
      <c r="AK318" s="541"/>
      <c r="AL318" s="541"/>
      <c r="AM318" s="541"/>
      <c r="AN318" s="541"/>
      <c r="AO318" s="541"/>
      <c r="AP318" s="541"/>
      <c r="AQ318" s="541"/>
      <c r="AR318" s="541"/>
      <c r="AS318" s="541"/>
      <c r="AT318" s="541"/>
      <c r="AU318" s="541"/>
      <c r="AV318" s="541"/>
      <c r="AW318" s="541"/>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row>
    <row r="319" spans="19:82" ht="15.75">
      <c r="S319" s="541"/>
      <c r="T319" s="541"/>
      <c r="U319" s="541"/>
      <c r="V319" s="541"/>
      <c r="W319" s="541"/>
      <c r="X319" s="541"/>
      <c r="Y319" s="541"/>
      <c r="Z319" s="541"/>
      <c r="AA319" s="541"/>
      <c r="AB319" s="541"/>
      <c r="AC319" s="541"/>
      <c r="AD319" s="541"/>
      <c r="AE319" s="541"/>
      <c r="AF319" s="541"/>
      <c r="AG319" s="541"/>
      <c r="AH319" s="541"/>
      <c r="AI319" s="541"/>
      <c r="AJ319" s="541"/>
      <c r="AK319" s="541"/>
      <c r="AL319" s="541"/>
      <c r="AM319" s="541"/>
      <c r="AN319" s="541"/>
      <c r="AO319" s="541"/>
      <c r="AP319" s="541"/>
      <c r="AQ319" s="541"/>
      <c r="AR319" s="541"/>
      <c r="AS319" s="541"/>
      <c r="AT319" s="541"/>
      <c r="AU319" s="541"/>
      <c r="AV319" s="541"/>
      <c r="AW319" s="541"/>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row>
    <row r="320" spans="19:82" ht="15.75">
      <c r="S320" s="541"/>
      <c r="T320" s="541"/>
      <c r="U320" s="541"/>
      <c r="V320" s="541"/>
      <c r="W320" s="541"/>
      <c r="X320" s="541"/>
      <c r="Y320" s="541"/>
      <c r="Z320" s="541"/>
      <c r="AA320" s="541"/>
      <c r="AB320" s="541"/>
      <c r="AC320" s="541"/>
      <c r="AD320" s="541"/>
      <c r="AE320" s="541"/>
      <c r="AF320" s="541"/>
      <c r="AG320" s="541"/>
      <c r="AH320" s="541"/>
      <c r="AI320" s="541"/>
      <c r="AJ320" s="541"/>
      <c r="AK320" s="541"/>
      <c r="AL320" s="541"/>
      <c r="AM320" s="541"/>
      <c r="AN320" s="541"/>
      <c r="AO320" s="541"/>
      <c r="AP320" s="541"/>
      <c r="AQ320" s="541"/>
      <c r="AR320" s="541"/>
      <c r="AS320" s="541"/>
      <c r="AT320" s="541"/>
      <c r="AU320" s="541"/>
      <c r="AV320" s="541"/>
      <c r="AW320" s="541"/>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c r="CA320" s="35"/>
      <c r="CB320" s="35"/>
      <c r="CC320" s="35"/>
      <c r="CD320" s="35"/>
    </row>
    <row r="321" spans="19:82" ht="15.75">
      <c r="S321" s="541"/>
      <c r="T321" s="541"/>
      <c r="U321" s="541"/>
      <c r="V321" s="541"/>
      <c r="W321" s="541"/>
      <c r="X321" s="541"/>
      <c r="Y321" s="541"/>
      <c r="Z321" s="541"/>
      <c r="AA321" s="541"/>
      <c r="AB321" s="541"/>
      <c r="AC321" s="541"/>
      <c r="AD321" s="541"/>
      <c r="AE321" s="541"/>
      <c r="AF321" s="541"/>
      <c r="AG321" s="541"/>
      <c r="AH321" s="541"/>
      <c r="AI321" s="541"/>
      <c r="AJ321" s="541"/>
      <c r="AK321" s="541"/>
      <c r="AL321" s="541"/>
      <c r="AM321" s="541"/>
      <c r="AN321" s="541"/>
      <c r="AO321" s="541"/>
      <c r="AP321" s="541"/>
      <c r="AQ321" s="541"/>
      <c r="AR321" s="541"/>
      <c r="AS321" s="541"/>
      <c r="AT321" s="541"/>
      <c r="AU321" s="541"/>
      <c r="AV321" s="541"/>
      <c r="AW321" s="541"/>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5"/>
      <c r="BX321" s="35"/>
      <c r="BY321" s="35"/>
      <c r="BZ321" s="35"/>
      <c r="CA321" s="35"/>
      <c r="CB321" s="35"/>
      <c r="CC321" s="35"/>
      <c r="CD321" s="35"/>
    </row>
    <row r="322" spans="19:82" ht="15.75">
      <c r="S322" s="541"/>
      <c r="T322" s="541"/>
      <c r="U322" s="541"/>
      <c r="V322" s="541"/>
      <c r="W322" s="541"/>
      <c r="X322" s="541"/>
      <c r="Y322" s="541"/>
      <c r="Z322" s="541"/>
      <c r="AA322" s="541"/>
      <c r="AB322" s="541"/>
      <c r="AC322" s="541"/>
      <c r="AD322" s="541"/>
      <c r="AE322" s="541"/>
      <c r="AF322" s="541"/>
      <c r="AG322" s="541"/>
      <c r="AH322" s="541"/>
      <c r="AI322" s="541"/>
      <c r="AJ322" s="541"/>
      <c r="AK322" s="541"/>
      <c r="AL322" s="541"/>
      <c r="AM322" s="541"/>
      <c r="AN322" s="541"/>
      <c r="AO322" s="541"/>
      <c r="AP322" s="541"/>
      <c r="AQ322" s="541"/>
      <c r="AR322" s="541"/>
      <c r="AS322" s="541"/>
      <c r="AT322" s="541"/>
      <c r="AU322" s="541"/>
      <c r="AV322" s="541"/>
      <c r="AW322" s="541"/>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row>
    <row r="323" spans="19:82" ht="15.75">
      <c r="S323" s="541"/>
      <c r="T323" s="541"/>
      <c r="U323" s="541"/>
      <c r="V323" s="541"/>
      <c r="W323" s="541"/>
      <c r="X323" s="541"/>
      <c r="Y323" s="541"/>
      <c r="Z323" s="541"/>
      <c r="AA323" s="541"/>
      <c r="AB323" s="541"/>
      <c r="AC323" s="541"/>
      <c r="AD323" s="541"/>
      <c r="AE323" s="541"/>
      <c r="AF323" s="541"/>
      <c r="AG323" s="541"/>
      <c r="AH323" s="541"/>
      <c r="AI323" s="541"/>
      <c r="AJ323" s="541"/>
      <c r="AK323" s="541"/>
      <c r="AL323" s="541"/>
      <c r="AM323" s="541"/>
      <c r="AN323" s="541"/>
      <c r="AO323" s="541"/>
      <c r="AP323" s="541"/>
      <c r="AQ323" s="541"/>
      <c r="AR323" s="541"/>
      <c r="AS323" s="541"/>
      <c r="AT323" s="541"/>
      <c r="AU323" s="541"/>
      <c r="AV323" s="541"/>
      <c r="AW323" s="541"/>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row>
    <row r="324" spans="19:82" ht="15.75">
      <c r="S324" s="541"/>
      <c r="T324" s="541"/>
      <c r="U324" s="541"/>
      <c r="V324" s="541"/>
      <c r="W324" s="541"/>
      <c r="X324" s="541"/>
      <c r="Y324" s="541"/>
      <c r="Z324" s="541"/>
      <c r="AA324" s="541"/>
      <c r="AB324" s="541"/>
      <c r="AC324" s="541"/>
      <c r="AD324" s="541"/>
      <c r="AE324" s="541"/>
      <c r="AF324" s="541"/>
      <c r="AG324" s="541"/>
      <c r="AH324" s="541"/>
      <c r="AI324" s="541"/>
      <c r="AJ324" s="541"/>
      <c r="AK324" s="541"/>
      <c r="AL324" s="541"/>
      <c r="AM324" s="541"/>
      <c r="AN324" s="541"/>
      <c r="AO324" s="541"/>
      <c r="AP324" s="541"/>
      <c r="AQ324" s="541"/>
      <c r="AR324" s="541"/>
      <c r="AS324" s="541"/>
      <c r="AT324" s="541"/>
      <c r="AU324" s="541"/>
      <c r="AV324" s="541"/>
      <c r="AW324" s="541"/>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row>
    <row r="325" spans="19:82" ht="15.75">
      <c r="S325" s="541"/>
      <c r="T325" s="541"/>
      <c r="U325" s="541"/>
      <c r="V325" s="541"/>
      <c r="W325" s="541"/>
      <c r="X325" s="541"/>
      <c r="Y325" s="541"/>
      <c r="Z325" s="541"/>
      <c r="AA325" s="541"/>
      <c r="AB325" s="541"/>
      <c r="AC325" s="541"/>
      <c r="AD325" s="541"/>
      <c r="AE325" s="541"/>
      <c r="AF325" s="541"/>
      <c r="AG325" s="541"/>
      <c r="AH325" s="541"/>
      <c r="AI325" s="541"/>
      <c r="AJ325" s="541"/>
      <c r="AK325" s="541"/>
      <c r="AL325" s="541"/>
      <c r="AM325" s="541"/>
      <c r="AN325" s="541"/>
      <c r="AO325" s="541"/>
      <c r="AP325" s="541"/>
      <c r="AQ325" s="541"/>
      <c r="AR325" s="541"/>
      <c r="AS325" s="541"/>
      <c r="AT325" s="541"/>
      <c r="AU325" s="541"/>
      <c r="AV325" s="541"/>
      <c r="AW325" s="541"/>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row>
    <row r="326" spans="19:82" ht="15.75">
      <c r="S326" s="541"/>
      <c r="T326" s="541"/>
      <c r="U326" s="541"/>
      <c r="V326" s="541"/>
      <c r="W326" s="541"/>
      <c r="X326" s="541"/>
      <c r="Y326" s="541"/>
      <c r="Z326" s="541"/>
      <c r="AA326" s="541"/>
      <c r="AB326" s="541"/>
      <c r="AC326" s="541"/>
      <c r="AD326" s="541"/>
      <c r="AE326" s="541"/>
      <c r="AF326" s="541"/>
      <c r="AG326" s="541"/>
      <c r="AH326" s="541"/>
      <c r="AI326" s="541"/>
      <c r="AJ326" s="541"/>
      <c r="AK326" s="541"/>
      <c r="AL326" s="541"/>
      <c r="AM326" s="541"/>
      <c r="AN326" s="541"/>
      <c r="AO326" s="541"/>
      <c r="AP326" s="541"/>
      <c r="AQ326" s="541"/>
      <c r="AR326" s="541"/>
      <c r="AS326" s="541"/>
      <c r="AT326" s="541"/>
      <c r="AU326" s="541"/>
      <c r="AV326" s="541"/>
      <c r="AW326" s="541"/>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c r="CA326" s="35"/>
      <c r="CB326" s="35"/>
      <c r="CC326" s="35"/>
      <c r="CD326" s="35"/>
    </row>
    <row r="327" spans="19:82" ht="15.75">
      <c r="S327" s="541"/>
      <c r="T327" s="541"/>
      <c r="U327" s="541"/>
      <c r="V327" s="541"/>
      <c r="W327" s="541"/>
      <c r="X327" s="541"/>
      <c r="Y327" s="541"/>
      <c r="Z327" s="541"/>
      <c r="AA327" s="541"/>
      <c r="AB327" s="541"/>
      <c r="AC327" s="541"/>
      <c r="AD327" s="541"/>
      <c r="AE327" s="541"/>
      <c r="AF327" s="541"/>
      <c r="AG327" s="541"/>
      <c r="AH327" s="541"/>
      <c r="AI327" s="541"/>
      <c r="AJ327" s="541"/>
      <c r="AK327" s="541"/>
      <c r="AL327" s="541"/>
      <c r="AM327" s="541"/>
      <c r="AN327" s="541"/>
      <c r="AO327" s="541"/>
      <c r="AP327" s="541"/>
      <c r="AQ327" s="541"/>
      <c r="AR327" s="541"/>
      <c r="AS327" s="541"/>
      <c r="AT327" s="541"/>
      <c r="AU327" s="541"/>
      <c r="AV327" s="541"/>
      <c r="AW327" s="541"/>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row>
    <row r="328" spans="19:82" ht="15.75">
      <c r="S328" s="541"/>
      <c r="T328" s="541"/>
      <c r="U328" s="541"/>
      <c r="V328" s="541"/>
      <c r="W328" s="541"/>
      <c r="X328" s="541"/>
      <c r="Y328" s="541"/>
      <c r="Z328" s="541"/>
      <c r="AA328" s="541"/>
      <c r="AB328" s="541"/>
      <c r="AC328" s="541"/>
      <c r="AD328" s="541"/>
      <c r="AE328" s="541"/>
      <c r="AF328" s="541"/>
      <c r="AG328" s="541"/>
      <c r="AH328" s="541"/>
      <c r="AI328" s="541"/>
      <c r="AJ328" s="541"/>
      <c r="AK328" s="541"/>
      <c r="AL328" s="541"/>
      <c r="AM328" s="541"/>
      <c r="AN328" s="541"/>
      <c r="AO328" s="541"/>
      <c r="AP328" s="541"/>
      <c r="AQ328" s="541"/>
      <c r="AR328" s="541"/>
      <c r="AS328" s="541"/>
      <c r="AT328" s="541"/>
      <c r="AU328" s="541"/>
      <c r="AV328" s="541"/>
      <c r="AW328" s="541"/>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row>
    <row r="329" spans="19:82" ht="15.75">
      <c r="S329" s="541"/>
      <c r="T329" s="541"/>
      <c r="U329" s="541"/>
      <c r="V329" s="541"/>
      <c r="W329" s="541"/>
      <c r="X329" s="541"/>
      <c r="Y329" s="541"/>
      <c r="Z329" s="541"/>
      <c r="AA329" s="541"/>
      <c r="AB329" s="541"/>
      <c r="AC329" s="541"/>
      <c r="AD329" s="541"/>
      <c r="AE329" s="541"/>
      <c r="AF329" s="541"/>
      <c r="AG329" s="541"/>
      <c r="AH329" s="541"/>
      <c r="AI329" s="541"/>
      <c r="AJ329" s="541"/>
      <c r="AK329" s="541"/>
      <c r="AL329" s="541"/>
      <c r="AM329" s="541"/>
      <c r="AN329" s="541"/>
      <c r="AO329" s="541"/>
      <c r="AP329" s="541"/>
      <c r="AQ329" s="541"/>
      <c r="AR329" s="541"/>
      <c r="AS329" s="541"/>
      <c r="AT329" s="541"/>
      <c r="AU329" s="541"/>
      <c r="AV329" s="541"/>
      <c r="AW329" s="541"/>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row>
    <row r="330" spans="19:82" ht="15.75">
      <c r="S330" s="541"/>
      <c r="T330" s="541"/>
      <c r="U330" s="541"/>
      <c r="V330" s="541"/>
      <c r="W330" s="541"/>
      <c r="X330" s="541"/>
      <c r="Y330" s="541"/>
      <c r="Z330" s="541"/>
      <c r="AA330" s="541"/>
      <c r="AB330" s="541"/>
      <c r="AC330" s="541"/>
      <c r="AD330" s="541"/>
      <c r="AE330" s="541"/>
      <c r="AF330" s="541"/>
      <c r="AG330" s="541"/>
      <c r="AH330" s="541"/>
      <c r="AI330" s="541"/>
      <c r="AJ330" s="541"/>
      <c r="AK330" s="541"/>
      <c r="AL330" s="541"/>
      <c r="AM330" s="541"/>
      <c r="AN330" s="541"/>
      <c r="AO330" s="541"/>
      <c r="AP330" s="541"/>
      <c r="AQ330" s="541"/>
      <c r="AR330" s="541"/>
      <c r="AS330" s="541"/>
      <c r="AT330" s="541"/>
      <c r="AU330" s="541"/>
      <c r="AV330" s="541"/>
      <c r="AW330" s="541"/>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row>
    <row r="331" spans="19:82" ht="15.75">
      <c r="S331" s="541"/>
      <c r="T331" s="541"/>
      <c r="U331" s="541"/>
      <c r="V331" s="541"/>
      <c r="W331" s="541"/>
      <c r="X331" s="541"/>
      <c r="Y331" s="541"/>
      <c r="Z331" s="541"/>
      <c r="AA331" s="541"/>
      <c r="AB331" s="541"/>
      <c r="AC331" s="541"/>
      <c r="AD331" s="541"/>
      <c r="AE331" s="541"/>
      <c r="AF331" s="541"/>
      <c r="AG331" s="541"/>
      <c r="AH331" s="541"/>
      <c r="AI331" s="541"/>
      <c r="AJ331" s="541"/>
      <c r="AK331" s="541"/>
      <c r="AL331" s="541"/>
      <c r="AM331" s="541"/>
      <c r="AN331" s="541"/>
      <c r="AO331" s="541"/>
      <c r="AP331" s="541"/>
      <c r="AQ331" s="541"/>
      <c r="AR331" s="541"/>
      <c r="AS331" s="541"/>
      <c r="AT331" s="541"/>
      <c r="AU331" s="541"/>
      <c r="AV331" s="541"/>
      <c r="AW331" s="541"/>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row>
    <row r="332" spans="19:82" ht="15.75">
      <c r="S332" s="541"/>
      <c r="T332" s="541"/>
      <c r="U332" s="541"/>
      <c r="V332" s="541"/>
      <c r="W332" s="541"/>
      <c r="X332" s="541"/>
      <c r="Y332" s="541"/>
      <c r="Z332" s="541"/>
      <c r="AA332" s="541"/>
      <c r="AB332" s="541"/>
      <c r="AC332" s="541"/>
      <c r="AD332" s="541"/>
      <c r="AE332" s="541"/>
      <c r="AF332" s="541"/>
      <c r="AG332" s="541"/>
      <c r="AH332" s="541"/>
      <c r="AI332" s="541"/>
      <c r="AJ332" s="541"/>
      <c r="AK332" s="541"/>
      <c r="AL332" s="541"/>
      <c r="AM332" s="541"/>
      <c r="AN332" s="541"/>
      <c r="AO332" s="541"/>
      <c r="AP332" s="541"/>
      <c r="AQ332" s="541"/>
      <c r="AR332" s="541"/>
      <c r="AS332" s="541"/>
      <c r="AT332" s="541"/>
      <c r="AU332" s="541"/>
      <c r="AV332" s="541"/>
      <c r="AW332" s="541"/>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row>
    <row r="333" spans="19:82" ht="15.75">
      <c r="S333" s="541"/>
      <c r="T333" s="541"/>
      <c r="U333" s="541"/>
      <c r="V333" s="541"/>
      <c r="W333" s="541"/>
      <c r="X333" s="541"/>
      <c r="Y333" s="541"/>
      <c r="Z333" s="541"/>
      <c r="AA333" s="541"/>
      <c r="AB333" s="541"/>
      <c r="AC333" s="541"/>
      <c r="AD333" s="541"/>
      <c r="AE333" s="541"/>
      <c r="AF333" s="541"/>
      <c r="AG333" s="541"/>
      <c r="AH333" s="541"/>
      <c r="AI333" s="541"/>
      <c r="AJ333" s="541"/>
      <c r="AK333" s="541"/>
      <c r="AL333" s="541"/>
      <c r="AM333" s="541"/>
      <c r="AN333" s="541"/>
      <c r="AO333" s="541"/>
      <c r="AP333" s="541"/>
      <c r="AQ333" s="541"/>
      <c r="AR333" s="541"/>
      <c r="AS333" s="541"/>
      <c r="AT333" s="541"/>
      <c r="AU333" s="541"/>
      <c r="AV333" s="541"/>
      <c r="AW333" s="541"/>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row>
    <row r="334" spans="19:82" ht="15.75">
      <c r="S334" s="541"/>
      <c r="T334" s="541"/>
      <c r="U334" s="541"/>
      <c r="V334" s="541"/>
      <c r="W334" s="541"/>
      <c r="X334" s="541"/>
      <c r="Y334" s="541"/>
      <c r="Z334" s="541"/>
      <c r="AA334" s="541"/>
      <c r="AB334" s="541"/>
      <c r="AC334" s="541"/>
      <c r="AD334" s="541"/>
      <c r="AE334" s="541"/>
      <c r="AF334" s="541"/>
      <c r="AG334" s="541"/>
      <c r="AH334" s="541"/>
      <c r="AI334" s="541"/>
      <c r="AJ334" s="541"/>
      <c r="AK334" s="541"/>
      <c r="AL334" s="541"/>
      <c r="AM334" s="541"/>
      <c r="AN334" s="541"/>
      <c r="AO334" s="541"/>
      <c r="AP334" s="541"/>
      <c r="AQ334" s="541"/>
      <c r="AR334" s="541"/>
      <c r="AS334" s="541"/>
      <c r="AT334" s="541"/>
      <c r="AU334" s="541"/>
      <c r="AV334" s="541"/>
      <c r="AW334" s="541"/>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row>
    <row r="335" spans="19:82" ht="15.75">
      <c r="S335" s="541"/>
      <c r="T335" s="541"/>
      <c r="U335" s="541"/>
      <c r="V335" s="541"/>
      <c r="W335" s="541"/>
      <c r="X335" s="541"/>
      <c r="Y335" s="541"/>
      <c r="Z335" s="541"/>
      <c r="AA335" s="541"/>
      <c r="AB335" s="541"/>
      <c r="AC335" s="541"/>
      <c r="AD335" s="541"/>
      <c r="AE335" s="541"/>
      <c r="AF335" s="541"/>
      <c r="AG335" s="541"/>
      <c r="AH335" s="541"/>
      <c r="AI335" s="541"/>
      <c r="AJ335" s="541"/>
      <c r="AK335" s="541"/>
      <c r="AL335" s="541"/>
      <c r="AM335" s="541"/>
      <c r="AN335" s="541"/>
      <c r="AO335" s="541"/>
      <c r="AP335" s="541"/>
      <c r="AQ335" s="541"/>
      <c r="AR335" s="541"/>
      <c r="AS335" s="541"/>
      <c r="AT335" s="541"/>
      <c r="AU335" s="541"/>
      <c r="AV335" s="541"/>
      <c r="AW335" s="541"/>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row>
    <row r="336" spans="19:82" ht="15.75">
      <c r="S336" s="541"/>
      <c r="T336" s="541"/>
      <c r="U336" s="541"/>
      <c r="V336" s="541"/>
      <c r="W336" s="541"/>
      <c r="X336" s="541"/>
      <c r="Y336" s="541"/>
      <c r="Z336" s="541"/>
      <c r="AA336" s="541"/>
      <c r="AB336" s="541"/>
      <c r="AC336" s="541"/>
      <c r="AD336" s="541"/>
      <c r="AE336" s="541"/>
      <c r="AF336" s="541"/>
      <c r="AG336" s="541"/>
      <c r="AH336" s="541"/>
      <c r="AI336" s="541"/>
      <c r="AJ336" s="541"/>
      <c r="AK336" s="541"/>
      <c r="AL336" s="541"/>
      <c r="AM336" s="541"/>
      <c r="AN336" s="541"/>
      <c r="AO336" s="541"/>
      <c r="AP336" s="541"/>
      <c r="AQ336" s="541"/>
      <c r="AR336" s="541"/>
      <c r="AS336" s="541"/>
      <c r="AT336" s="541"/>
      <c r="AU336" s="541"/>
      <c r="AV336" s="541"/>
      <c r="AW336" s="541"/>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row>
    <row r="337" spans="19:82" ht="15.75">
      <c r="S337" s="541"/>
      <c r="T337" s="541"/>
      <c r="U337" s="541"/>
      <c r="V337" s="541"/>
      <c r="W337" s="541"/>
      <c r="X337" s="541"/>
      <c r="Y337" s="541"/>
      <c r="Z337" s="541"/>
      <c r="AA337" s="541"/>
      <c r="AB337" s="541"/>
      <c r="AC337" s="541"/>
      <c r="AD337" s="541"/>
      <c r="AE337" s="541"/>
      <c r="AF337" s="541"/>
      <c r="AG337" s="541"/>
      <c r="AH337" s="541"/>
      <c r="AI337" s="541"/>
      <c r="AJ337" s="541"/>
      <c r="AK337" s="541"/>
      <c r="AL337" s="541"/>
      <c r="AM337" s="541"/>
      <c r="AN337" s="541"/>
      <c r="AO337" s="541"/>
      <c r="AP337" s="541"/>
      <c r="AQ337" s="541"/>
      <c r="AR337" s="541"/>
      <c r="AS337" s="541"/>
      <c r="AT337" s="541"/>
      <c r="AU337" s="541"/>
      <c r="AV337" s="541"/>
      <c r="AW337" s="541"/>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row>
    <row r="338" spans="19:82" ht="15.75">
      <c r="S338" s="541"/>
      <c r="T338" s="541"/>
      <c r="U338" s="541"/>
      <c r="V338" s="541"/>
      <c r="W338" s="541"/>
      <c r="X338" s="541"/>
      <c r="Y338" s="541"/>
      <c r="Z338" s="541"/>
      <c r="AA338" s="541"/>
      <c r="AB338" s="541"/>
      <c r="AC338" s="541"/>
      <c r="AD338" s="541"/>
      <c r="AE338" s="541"/>
      <c r="AF338" s="541"/>
      <c r="AG338" s="541"/>
      <c r="AH338" s="541"/>
      <c r="AI338" s="541"/>
      <c r="AJ338" s="541"/>
      <c r="AK338" s="541"/>
      <c r="AL338" s="541"/>
      <c r="AM338" s="541"/>
      <c r="AN338" s="541"/>
      <c r="AO338" s="541"/>
      <c r="AP338" s="541"/>
      <c r="AQ338" s="541"/>
      <c r="AR338" s="541"/>
      <c r="AS338" s="541"/>
      <c r="AT338" s="541"/>
      <c r="AU338" s="541"/>
      <c r="AV338" s="541"/>
      <c r="AW338" s="541"/>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row>
    <row r="339" spans="19:82" ht="15.75">
      <c r="S339" s="541"/>
      <c r="T339" s="541"/>
      <c r="U339" s="541"/>
      <c r="V339" s="541"/>
      <c r="W339" s="541"/>
      <c r="X339" s="541"/>
      <c r="Y339" s="541"/>
      <c r="Z339" s="541"/>
      <c r="AA339" s="541"/>
      <c r="AB339" s="541"/>
      <c r="AC339" s="541"/>
      <c r="AD339" s="541"/>
      <c r="AE339" s="541"/>
      <c r="AF339" s="541"/>
      <c r="AG339" s="541"/>
      <c r="AH339" s="541"/>
      <c r="AI339" s="541"/>
      <c r="AJ339" s="541"/>
      <c r="AK339" s="541"/>
      <c r="AL339" s="541"/>
      <c r="AM339" s="541"/>
      <c r="AN339" s="541"/>
      <c r="AO339" s="541"/>
      <c r="AP339" s="541"/>
      <c r="AQ339" s="541"/>
      <c r="AR339" s="541"/>
      <c r="AS339" s="541"/>
      <c r="AT339" s="541"/>
      <c r="AU339" s="541"/>
      <c r="AV339" s="541"/>
      <c r="AW339" s="541"/>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row>
    <row r="340" spans="19:82" ht="15.75">
      <c r="S340" s="541"/>
      <c r="T340" s="541"/>
      <c r="U340" s="541"/>
      <c r="V340" s="541"/>
      <c r="W340" s="541"/>
      <c r="X340" s="541"/>
      <c r="Y340" s="541"/>
      <c r="Z340" s="541"/>
      <c r="AA340" s="541"/>
      <c r="AB340" s="541"/>
      <c r="AC340" s="541"/>
      <c r="AD340" s="541"/>
      <c r="AE340" s="541"/>
      <c r="AF340" s="541"/>
      <c r="AG340" s="541"/>
      <c r="AH340" s="541"/>
      <c r="AI340" s="541"/>
      <c r="AJ340" s="541"/>
      <c r="AK340" s="541"/>
      <c r="AL340" s="541"/>
      <c r="AM340" s="541"/>
      <c r="AN340" s="541"/>
      <c r="AO340" s="541"/>
      <c r="AP340" s="541"/>
      <c r="AQ340" s="541"/>
      <c r="AR340" s="541"/>
      <c r="AS340" s="541"/>
      <c r="AT340" s="541"/>
      <c r="AU340" s="541"/>
      <c r="AV340" s="541"/>
      <c r="AW340" s="541"/>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row>
    <row r="341" spans="19:82" ht="15.75">
      <c r="S341" s="541"/>
      <c r="T341" s="541"/>
      <c r="U341" s="541"/>
      <c r="V341" s="541"/>
      <c r="W341" s="541"/>
      <c r="X341" s="541"/>
      <c r="Y341" s="541"/>
      <c r="Z341" s="541"/>
      <c r="AA341" s="541"/>
      <c r="AB341" s="541"/>
      <c r="AC341" s="541"/>
      <c r="AD341" s="541"/>
      <c r="AE341" s="541"/>
      <c r="AF341" s="541"/>
      <c r="AG341" s="541"/>
      <c r="AH341" s="541"/>
      <c r="AI341" s="541"/>
      <c r="AJ341" s="541"/>
      <c r="AK341" s="541"/>
      <c r="AL341" s="541"/>
      <c r="AM341" s="541"/>
      <c r="AN341" s="541"/>
      <c r="AO341" s="541"/>
      <c r="AP341" s="541"/>
      <c r="AQ341" s="541"/>
      <c r="AR341" s="541"/>
      <c r="AS341" s="541"/>
      <c r="AT341" s="541"/>
      <c r="AU341" s="541"/>
      <c r="AV341" s="541"/>
      <c r="AW341" s="541"/>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row>
    <row r="342" spans="19:82" ht="15.75">
      <c r="S342" s="541"/>
      <c r="T342" s="541"/>
      <c r="U342" s="541"/>
      <c r="V342" s="541"/>
      <c r="W342" s="541"/>
      <c r="X342" s="541"/>
      <c r="Y342" s="541"/>
      <c r="Z342" s="541"/>
      <c r="AA342" s="541"/>
      <c r="AB342" s="541"/>
      <c r="AC342" s="541"/>
      <c r="AD342" s="541"/>
      <c r="AE342" s="541"/>
      <c r="AF342" s="541"/>
      <c r="AG342" s="541"/>
      <c r="AH342" s="541"/>
      <c r="AI342" s="541"/>
      <c r="AJ342" s="541"/>
      <c r="AK342" s="541"/>
      <c r="AL342" s="541"/>
      <c r="AM342" s="541"/>
      <c r="AN342" s="541"/>
      <c r="AO342" s="541"/>
      <c r="AP342" s="541"/>
      <c r="AQ342" s="541"/>
      <c r="AR342" s="541"/>
      <c r="AS342" s="541"/>
      <c r="AT342" s="541"/>
      <c r="AU342" s="541"/>
      <c r="AV342" s="541"/>
      <c r="AW342" s="541"/>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row>
    <row r="343" spans="19:82" ht="15.75">
      <c r="S343" s="541"/>
      <c r="T343" s="541"/>
      <c r="U343" s="541"/>
      <c r="V343" s="541"/>
      <c r="W343" s="541"/>
      <c r="X343" s="541"/>
      <c r="Y343" s="541"/>
      <c r="Z343" s="541"/>
      <c r="AA343" s="541"/>
      <c r="AB343" s="541"/>
      <c r="AC343" s="541"/>
      <c r="AD343" s="541"/>
      <c r="AE343" s="541"/>
      <c r="AF343" s="541"/>
      <c r="AG343" s="541"/>
      <c r="AH343" s="541"/>
      <c r="AI343" s="541"/>
      <c r="AJ343" s="541"/>
      <c r="AK343" s="541"/>
      <c r="AL343" s="541"/>
      <c r="AM343" s="541"/>
      <c r="AN343" s="541"/>
      <c r="AO343" s="541"/>
      <c r="AP343" s="541"/>
      <c r="AQ343" s="541"/>
      <c r="AR343" s="541"/>
      <c r="AS343" s="541"/>
      <c r="AT343" s="541"/>
      <c r="AU343" s="541"/>
      <c r="AV343" s="541"/>
      <c r="AW343" s="541"/>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row>
    <row r="344" spans="19:82" ht="15.75">
      <c r="S344" s="541"/>
      <c r="T344" s="541"/>
      <c r="U344" s="541"/>
      <c r="V344" s="541"/>
      <c r="W344" s="541"/>
      <c r="X344" s="541"/>
      <c r="Y344" s="541"/>
      <c r="Z344" s="541"/>
      <c r="AA344" s="541"/>
      <c r="AB344" s="541"/>
      <c r="AC344" s="541"/>
      <c r="AD344" s="541"/>
      <c r="AE344" s="541"/>
      <c r="AF344" s="541"/>
      <c r="AG344" s="541"/>
      <c r="AH344" s="541"/>
      <c r="AI344" s="541"/>
      <c r="AJ344" s="541"/>
      <c r="AK344" s="541"/>
      <c r="AL344" s="541"/>
      <c r="AM344" s="541"/>
      <c r="AN344" s="541"/>
      <c r="AO344" s="541"/>
      <c r="AP344" s="541"/>
      <c r="AQ344" s="541"/>
      <c r="AR344" s="541"/>
      <c r="AS344" s="541"/>
      <c r="AT344" s="541"/>
      <c r="AU344" s="541"/>
      <c r="AV344" s="541"/>
      <c r="AW344" s="541"/>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row>
    <row r="345" spans="19:82" ht="15.75">
      <c r="S345" s="541"/>
      <c r="T345" s="541"/>
      <c r="U345" s="541"/>
      <c r="V345" s="541"/>
      <c r="W345" s="541"/>
      <c r="X345" s="541"/>
      <c r="Y345" s="541"/>
      <c r="Z345" s="541"/>
      <c r="AA345" s="541"/>
      <c r="AB345" s="541"/>
      <c r="AC345" s="541"/>
      <c r="AD345" s="541"/>
      <c r="AE345" s="541"/>
      <c r="AF345" s="541"/>
      <c r="AG345" s="541"/>
      <c r="AH345" s="541"/>
      <c r="AI345" s="541"/>
      <c r="AJ345" s="541"/>
      <c r="AK345" s="541"/>
      <c r="AL345" s="541"/>
      <c r="AM345" s="541"/>
      <c r="AN345" s="541"/>
      <c r="AO345" s="541"/>
      <c r="AP345" s="541"/>
      <c r="AQ345" s="541"/>
      <c r="AR345" s="541"/>
      <c r="AS345" s="541"/>
      <c r="AT345" s="541"/>
      <c r="AU345" s="541"/>
      <c r="AV345" s="541"/>
      <c r="AW345" s="541"/>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35"/>
      <c r="CD345" s="35"/>
    </row>
    <row r="346" spans="50:82" ht="15.7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35"/>
      <c r="CD346" s="35"/>
    </row>
    <row r="347" spans="50:82" ht="15.7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row>
    <row r="348" spans="50:82" ht="15.7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c r="CA348" s="35"/>
      <c r="CB348" s="35"/>
      <c r="CC348" s="35"/>
      <c r="CD348" s="35"/>
    </row>
    <row r="349" spans="50:82" ht="15.7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5"/>
      <c r="BX349" s="35"/>
      <c r="BY349" s="35"/>
      <c r="BZ349" s="35"/>
      <c r="CA349" s="35"/>
      <c r="CB349" s="35"/>
      <c r="CC349" s="35"/>
      <c r="CD349" s="35"/>
    </row>
    <row r="350" spans="50:82" ht="15.7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5"/>
      <c r="BX350" s="35"/>
      <c r="BY350" s="35"/>
      <c r="BZ350" s="35"/>
      <c r="CA350" s="35"/>
      <c r="CB350" s="35"/>
      <c r="CC350" s="35"/>
      <c r="CD350" s="35"/>
    </row>
    <row r="351" spans="50:82" ht="15.7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row>
    <row r="352" spans="50:82" ht="15.7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5"/>
      <c r="BX352" s="35"/>
      <c r="BY352" s="35"/>
      <c r="BZ352" s="35"/>
      <c r="CA352" s="35"/>
      <c r="CB352" s="35"/>
      <c r="CC352" s="35"/>
      <c r="CD352" s="35"/>
    </row>
    <row r="353" spans="50:82" ht="15.7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5"/>
      <c r="BX353" s="35"/>
      <c r="BY353" s="35"/>
      <c r="BZ353" s="35"/>
      <c r="CA353" s="35"/>
      <c r="CB353" s="35"/>
      <c r="CC353" s="35"/>
      <c r="CD353" s="35"/>
    </row>
    <row r="354" spans="50:82" ht="15.7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5"/>
      <c r="BX354" s="35"/>
      <c r="BY354" s="35"/>
      <c r="BZ354" s="35"/>
      <c r="CA354" s="35"/>
      <c r="CB354" s="35"/>
      <c r="CC354" s="35"/>
      <c r="CD354" s="35"/>
    </row>
    <row r="355" spans="50:82" ht="15.7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row>
  </sheetData>
  <autoFilter ref="Q130:Q193"/>
  <mergeCells count="21">
    <mergeCell ref="A105:B105"/>
    <mergeCell ref="A1:R1"/>
    <mergeCell ref="A3:B3"/>
    <mergeCell ref="A2:R2"/>
    <mergeCell ref="A172:B172"/>
    <mergeCell ref="A173:B173"/>
    <mergeCell ref="A230:B230"/>
    <mergeCell ref="A106:B106"/>
    <mergeCell ref="A130:B130"/>
    <mergeCell ref="A131:B131"/>
    <mergeCell ref="A154:B154"/>
    <mergeCell ref="A310:B310"/>
    <mergeCell ref="A311:B311"/>
    <mergeCell ref="A16:B16"/>
    <mergeCell ref="A17:B17"/>
    <mergeCell ref="A97:B97"/>
    <mergeCell ref="A98:B98"/>
    <mergeCell ref="A231:B231"/>
    <mergeCell ref="A235:B235"/>
    <mergeCell ref="A236:B236"/>
    <mergeCell ref="A155:B155"/>
  </mergeCells>
  <printOptions/>
  <pageMargins left="0.1968503937007874" right="0.1968503937007874" top="0.1968503937007874" bottom="0.1968503937007874" header="0.5118110236220472" footer="0.5118110236220472"/>
  <pageSetup horizontalDpi="600" verticalDpi="600" orientation="landscape" paperSize="9" scale="70"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AW177"/>
  <sheetViews>
    <sheetView zoomScale="200" zoomScaleNormal="200" workbookViewId="0" topLeftCell="K1">
      <selection activeCell="P93" sqref="P93"/>
    </sheetView>
  </sheetViews>
  <sheetFormatPr defaultColWidth="9.140625" defaultRowHeight="12.75"/>
  <cols>
    <col min="1" max="1" width="11.140625" style="557" customWidth="1"/>
    <col min="2" max="2" width="33.421875" style="557" customWidth="1"/>
    <col min="3" max="3" width="17.140625" style="557" customWidth="1"/>
    <col min="4" max="4" width="15.28125" style="557" customWidth="1"/>
    <col min="5" max="5" width="20.8515625" style="557" customWidth="1"/>
    <col min="6" max="6" width="11.421875" style="557" customWidth="1"/>
    <col min="7" max="9" width="9.140625" style="557" customWidth="1"/>
    <col min="10" max="10" width="12.57421875" style="557" customWidth="1"/>
    <col min="11" max="11" width="23.7109375" style="588" customWidth="1"/>
    <col min="12" max="12" width="16.00390625" style="557" customWidth="1"/>
    <col min="13" max="13" width="9.140625" style="557" customWidth="1"/>
    <col min="14" max="14" width="17.421875" style="557" customWidth="1"/>
    <col min="15" max="15" width="10.8515625" style="557" customWidth="1"/>
    <col min="16" max="16" width="12.140625" style="557" customWidth="1"/>
    <col min="17" max="17" width="9.140625" style="557" customWidth="1"/>
    <col min="18" max="18" width="11.8515625" style="557" customWidth="1"/>
    <col min="19" max="16384" width="9.140625" style="557" customWidth="1"/>
  </cols>
  <sheetData>
    <row r="1" spans="1:49" s="17" customFormat="1" ht="30" customHeight="1">
      <c r="A1" s="630" t="s">
        <v>211</v>
      </c>
      <c r="B1" s="630"/>
      <c r="C1" s="630"/>
      <c r="D1" s="630"/>
      <c r="E1" s="630"/>
      <c r="F1" s="630"/>
      <c r="G1" s="630"/>
      <c r="H1" s="630"/>
      <c r="I1" s="630"/>
      <c r="J1" s="630"/>
      <c r="K1" s="630"/>
      <c r="L1" s="630"/>
      <c r="M1" s="630"/>
      <c r="N1" s="630"/>
      <c r="O1" s="630"/>
      <c r="P1" s="630"/>
      <c r="Q1" s="630"/>
      <c r="R1" s="630"/>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row>
    <row r="2" spans="1:49" s="17" customFormat="1" ht="72.75" customHeight="1">
      <c r="A2" s="632" t="s">
        <v>223</v>
      </c>
      <c r="B2" s="633"/>
      <c r="C2" s="633"/>
      <c r="D2" s="633"/>
      <c r="E2" s="633"/>
      <c r="F2" s="633"/>
      <c r="G2" s="633"/>
      <c r="H2" s="633"/>
      <c r="I2" s="633"/>
      <c r="J2" s="633"/>
      <c r="K2" s="633"/>
      <c r="L2" s="633"/>
      <c r="M2" s="633"/>
      <c r="N2" s="633"/>
      <c r="O2" s="633"/>
      <c r="P2" s="633"/>
      <c r="Q2" s="633"/>
      <c r="R2" s="633"/>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row>
    <row r="3" spans="1:18" ht="15.75">
      <c r="A3" s="634" t="s">
        <v>143</v>
      </c>
      <c r="B3" s="635"/>
      <c r="C3" s="558"/>
      <c r="D3" s="558"/>
      <c r="E3" s="558"/>
      <c r="F3" s="559"/>
      <c r="G3" s="558"/>
      <c r="H3" s="558"/>
      <c r="I3" s="558"/>
      <c r="J3" s="558"/>
      <c r="K3" s="558"/>
      <c r="L3" s="558"/>
      <c r="M3" s="558"/>
      <c r="N3" s="558"/>
      <c r="O3" s="560"/>
      <c r="P3" s="560"/>
      <c r="Q3" s="561"/>
      <c r="R3" s="561"/>
    </row>
    <row r="4" spans="1:18" ht="45">
      <c r="A4" s="558" t="s">
        <v>124</v>
      </c>
      <c r="B4" s="558" t="s">
        <v>125</v>
      </c>
      <c r="C4" s="558" t="s">
        <v>138</v>
      </c>
      <c r="D4" s="558" t="s">
        <v>44</v>
      </c>
      <c r="E4" s="558" t="s">
        <v>45</v>
      </c>
      <c r="F4" s="559" t="s">
        <v>62</v>
      </c>
      <c r="G4" s="558" t="s">
        <v>156</v>
      </c>
      <c r="H4" s="558" t="s">
        <v>157</v>
      </c>
      <c r="I4" s="558" t="s">
        <v>69</v>
      </c>
      <c r="J4" s="558" t="s">
        <v>63</v>
      </c>
      <c r="K4" s="558" t="s">
        <v>216</v>
      </c>
      <c r="L4" s="558" t="s">
        <v>18</v>
      </c>
      <c r="M4" s="558" t="s">
        <v>61</v>
      </c>
      <c r="N4" s="558" t="s">
        <v>10</v>
      </c>
      <c r="O4" s="560" t="s">
        <v>122</v>
      </c>
      <c r="P4" s="560" t="s">
        <v>123</v>
      </c>
      <c r="Q4" s="561" t="s">
        <v>11</v>
      </c>
      <c r="R4" s="561" t="s">
        <v>21</v>
      </c>
    </row>
    <row r="5" spans="1:18" ht="15" customHeight="1">
      <c r="A5" s="562">
        <v>2013</v>
      </c>
      <c r="B5" s="563" t="s">
        <v>126</v>
      </c>
      <c r="C5" s="604"/>
      <c r="D5" s="605"/>
      <c r="E5" s="607"/>
      <c r="F5" s="564">
        <v>1</v>
      </c>
      <c r="G5" s="564"/>
      <c r="H5" s="564">
        <v>1</v>
      </c>
      <c r="I5" s="564"/>
      <c r="J5" s="564">
        <v>1</v>
      </c>
      <c r="K5" s="564" t="s">
        <v>3</v>
      </c>
      <c r="L5" s="564"/>
      <c r="M5" s="564">
        <v>1968</v>
      </c>
      <c r="N5" s="562" t="s">
        <v>232</v>
      </c>
      <c r="O5" s="565">
        <v>1</v>
      </c>
      <c r="P5" s="566"/>
      <c r="Q5" s="567"/>
      <c r="R5" s="562"/>
    </row>
    <row r="6" spans="1:18" ht="15" customHeight="1">
      <c r="A6" s="562">
        <v>2013</v>
      </c>
      <c r="B6" s="568" t="s">
        <v>126</v>
      </c>
      <c r="C6" s="606"/>
      <c r="D6" s="605"/>
      <c r="E6" s="607"/>
      <c r="F6" s="564">
        <v>1</v>
      </c>
      <c r="G6" s="564">
        <v>1</v>
      </c>
      <c r="H6" s="564"/>
      <c r="I6" s="564">
        <v>1</v>
      </c>
      <c r="J6" s="564"/>
      <c r="K6" s="568" t="s">
        <v>54</v>
      </c>
      <c r="L6" s="564"/>
      <c r="M6" s="564">
        <v>1956</v>
      </c>
      <c r="N6" s="564" t="s">
        <v>181</v>
      </c>
      <c r="O6" s="566">
        <v>90</v>
      </c>
      <c r="P6" s="566"/>
      <c r="Q6" s="569"/>
      <c r="R6" s="562"/>
    </row>
    <row r="7" spans="1:18" ht="15" customHeight="1">
      <c r="A7" s="562">
        <v>2013</v>
      </c>
      <c r="B7" s="568" t="s">
        <v>126</v>
      </c>
      <c r="C7" s="606"/>
      <c r="D7" s="605"/>
      <c r="E7" s="607"/>
      <c r="F7" s="564">
        <v>1</v>
      </c>
      <c r="G7" s="564"/>
      <c r="H7" s="564">
        <v>1</v>
      </c>
      <c r="I7" s="564"/>
      <c r="J7" s="564">
        <v>1</v>
      </c>
      <c r="K7" s="568" t="s">
        <v>55</v>
      </c>
      <c r="L7" s="564"/>
      <c r="M7" s="564">
        <v>1981</v>
      </c>
      <c r="N7" s="564" t="s">
        <v>181</v>
      </c>
      <c r="O7" s="566">
        <v>90</v>
      </c>
      <c r="P7" s="566"/>
      <c r="Q7" s="569"/>
      <c r="R7" s="562"/>
    </row>
    <row r="8" spans="1:18" ht="15" customHeight="1">
      <c r="A8" s="562">
        <v>2013</v>
      </c>
      <c r="B8" s="568" t="s">
        <v>126</v>
      </c>
      <c r="C8" s="604"/>
      <c r="D8" s="604"/>
      <c r="E8" s="607"/>
      <c r="F8" s="564">
        <v>1</v>
      </c>
      <c r="G8" s="564"/>
      <c r="H8" s="564">
        <v>1</v>
      </c>
      <c r="I8" s="564"/>
      <c r="J8" s="564">
        <v>1</v>
      </c>
      <c r="K8" s="570" t="s">
        <v>225</v>
      </c>
      <c r="L8" s="570"/>
      <c r="M8" s="562">
        <v>1992</v>
      </c>
      <c r="N8" s="562" t="s">
        <v>232</v>
      </c>
      <c r="O8" s="565">
        <v>1</v>
      </c>
      <c r="P8" s="571"/>
      <c r="Q8" s="567"/>
      <c r="R8" s="562"/>
    </row>
    <row r="9" spans="1:18" ht="15" customHeight="1">
      <c r="A9" s="562">
        <v>2013</v>
      </c>
      <c r="B9" s="568" t="s">
        <v>126</v>
      </c>
      <c r="C9" s="604"/>
      <c r="D9" s="605"/>
      <c r="E9" s="607"/>
      <c r="F9" s="564">
        <v>1</v>
      </c>
      <c r="G9" s="564"/>
      <c r="H9" s="564">
        <v>1</v>
      </c>
      <c r="I9" s="564"/>
      <c r="J9" s="564">
        <v>1</v>
      </c>
      <c r="K9" s="564" t="s">
        <v>55</v>
      </c>
      <c r="L9" s="564"/>
      <c r="M9" s="564">
        <v>1970</v>
      </c>
      <c r="N9" s="562" t="s">
        <v>232</v>
      </c>
      <c r="O9" s="565">
        <v>1</v>
      </c>
      <c r="P9" s="566"/>
      <c r="Q9" s="567"/>
      <c r="R9" s="562"/>
    </row>
    <row r="10" spans="1:18" ht="15" customHeight="1">
      <c r="A10" s="562">
        <v>2013</v>
      </c>
      <c r="B10" s="562" t="s">
        <v>126</v>
      </c>
      <c r="C10" s="604"/>
      <c r="D10" s="605"/>
      <c r="E10" s="607"/>
      <c r="F10" s="564">
        <v>1</v>
      </c>
      <c r="G10" s="564"/>
      <c r="H10" s="564">
        <v>1</v>
      </c>
      <c r="I10" s="564"/>
      <c r="J10" s="564">
        <v>1</v>
      </c>
      <c r="K10" s="564" t="s">
        <v>55</v>
      </c>
      <c r="L10" s="564"/>
      <c r="M10" s="564">
        <v>1970</v>
      </c>
      <c r="N10" s="564" t="s">
        <v>181</v>
      </c>
      <c r="O10" s="566">
        <v>90</v>
      </c>
      <c r="P10" s="566"/>
      <c r="Q10" s="569"/>
      <c r="R10" s="562"/>
    </row>
    <row r="11" spans="1:18" ht="15" customHeight="1">
      <c r="A11" s="562">
        <v>2013</v>
      </c>
      <c r="B11" s="562" t="s">
        <v>126</v>
      </c>
      <c r="C11" s="604"/>
      <c r="D11" s="604"/>
      <c r="E11" s="607"/>
      <c r="F11" s="564">
        <v>1</v>
      </c>
      <c r="G11" s="564"/>
      <c r="H11" s="564">
        <v>1</v>
      </c>
      <c r="I11" s="564"/>
      <c r="J11" s="564">
        <v>1</v>
      </c>
      <c r="K11" s="570" t="s">
        <v>182</v>
      </c>
      <c r="L11" s="570"/>
      <c r="M11" s="562">
        <v>1967</v>
      </c>
      <c r="N11" s="562" t="s">
        <v>232</v>
      </c>
      <c r="O11" s="565">
        <v>1</v>
      </c>
      <c r="P11" s="571"/>
      <c r="Q11" s="567"/>
      <c r="R11" s="562"/>
    </row>
    <row r="12" spans="1:18" ht="15" customHeight="1">
      <c r="A12" s="562">
        <v>2013</v>
      </c>
      <c r="B12" s="562" t="s">
        <v>126</v>
      </c>
      <c r="C12" s="606"/>
      <c r="D12" s="605"/>
      <c r="E12" s="607"/>
      <c r="F12" s="564">
        <v>1</v>
      </c>
      <c r="G12" s="564"/>
      <c r="H12" s="564">
        <v>1</v>
      </c>
      <c r="I12" s="564">
        <v>1</v>
      </c>
      <c r="J12" s="564"/>
      <c r="K12" s="568" t="s">
        <v>54</v>
      </c>
      <c r="L12" s="564"/>
      <c r="M12" s="564">
        <v>1967</v>
      </c>
      <c r="N12" s="564" t="s">
        <v>181</v>
      </c>
      <c r="O12" s="566">
        <v>90</v>
      </c>
      <c r="P12" s="566"/>
      <c r="Q12" s="569"/>
      <c r="R12" s="562"/>
    </row>
    <row r="13" spans="1:18" ht="15" customHeight="1">
      <c r="A13" s="562">
        <v>2013</v>
      </c>
      <c r="B13" s="562" t="s">
        <v>126</v>
      </c>
      <c r="C13" s="606"/>
      <c r="D13" s="605"/>
      <c r="E13" s="607"/>
      <c r="F13" s="564">
        <v>1</v>
      </c>
      <c r="G13" s="564"/>
      <c r="H13" s="564">
        <v>1</v>
      </c>
      <c r="I13" s="564"/>
      <c r="J13" s="564">
        <v>1</v>
      </c>
      <c r="K13" s="568" t="s">
        <v>55</v>
      </c>
      <c r="L13" s="564"/>
      <c r="M13" s="564">
        <v>1993</v>
      </c>
      <c r="N13" s="564" t="s">
        <v>181</v>
      </c>
      <c r="O13" s="566">
        <v>90</v>
      </c>
      <c r="P13" s="566"/>
      <c r="Q13" s="569"/>
      <c r="R13" s="562"/>
    </row>
    <row r="14" spans="1:18" ht="15">
      <c r="A14" s="636" t="s">
        <v>158</v>
      </c>
      <c r="B14" s="637"/>
      <c r="C14" s="572" t="s">
        <v>154</v>
      </c>
      <c r="D14" s="572"/>
      <c r="E14" s="572"/>
      <c r="F14" s="573">
        <f>SUM(F5:F13)</f>
        <v>9</v>
      </c>
      <c r="G14" s="572">
        <f>SUM(G5:G13)</f>
        <v>1</v>
      </c>
      <c r="H14" s="572">
        <f>SUM(H5:H13)</f>
        <v>8</v>
      </c>
      <c r="I14" s="572">
        <f>SUM(I5:I13)</f>
        <v>2</v>
      </c>
      <c r="J14" s="572">
        <f>SUM(J5:J13)</f>
        <v>7</v>
      </c>
      <c r="K14" s="572"/>
      <c r="L14" s="572"/>
      <c r="M14" s="572"/>
      <c r="N14" s="572"/>
      <c r="O14" s="574">
        <f>SUM(O5:O13)</f>
        <v>454</v>
      </c>
      <c r="P14" s="574"/>
      <c r="Q14" s="575"/>
      <c r="R14" s="575"/>
    </row>
    <row r="15" spans="1:18" ht="15" customHeight="1">
      <c r="A15" s="634" t="s">
        <v>144</v>
      </c>
      <c r="B15" s="635"/>
      <c r="C15" s="558"/>
      <c r="D15" s="558"/>
      <c r="E15" s="558"/>
      <c r="F15" s="559"/>
      <c r="G15" s="558"/>
      <c r="H15" s="558"/>
      <c r="I15" s="558"/>
      <c r="J15" s="558"/>
      <c r="K15" s="558"/>
      <c r="L15" s="558"/>
      <c r="M15" s="558"/>
      <c r="N15" s="558"/>
      <c r="O15" s="560"/>
      <c r="P15" s="560"/>
      <c r="Q15" s="561"/>
      <c r="R15" s="561"/>
    </row>
    <row r="16" spans="1:18" ht="45" customHeight="1">
      <c r="A16" s="558" t="s">
        <v>124</v>
      </c>
      <c r="B16" s="558" t="s">
        <v>125</v>
      </c>
      <c r="C16" s="558" t="s">
        <v>138</v>
      </c>
      <c r="D16" s="558" t="s">
        <v>44</v>
      </c>
      <c r="E16" s="558" t="s">
        <v>45</v>
      </c>
      <c r="F16" s="559" t="s">
        <v>62</v>
      </c>
      <c r="G16" s="558" t="s">
        <v>156</v>
      </c>
      <c r="H16" s="558" t="s">
        <v>157</v>
      </c>
      <c r="I16" s="558" t="s">
        <v>69</v>
      </c>
      <c r="J16" s="558" t="s">
        <v>63</v>
      </c>
      <c r="K16" s="558" t="s">
        <v>216</v>
      </c>
      <c r="L16" s="558" t="s">
        <v>18</v>
      </c>
      <c r="M16" s="558" t="s">
        <v>61</v>
      </c>
      <c r="N16" s="558" t="s">
        <v>10</v>
      </c>
      <c r="O16" s="560" t="s">
        <v>122</v>
      </c>
      <c r="P16" s="560" t="s">
        <v>123</v>
      </c>
      <c r="Q16" s="561" t="s">
        <v>11</v>
      </c>
      <c r="R16" s="561" t="s">
        <v>21</v>
      </c>
    </row>
    <row r="17" spans="1:18" ht="15" customHeight="1">
      <c r="A17" s="562">
        <v>2013</v>
      </c>
      <c r="B17" s="568" t="s">
        <v>127</v>
      </c>
      <c r="C17" s="604"/>
      <c r="D17" s="604"/>
      <c r="E17" s="604"/>
      <c r="F17" s="564">
        <v>1</v>
      </c>
      <c r="G17" s="564"/>
      <c r="H17" s="564">
        <v>1</v>
      </c>
      <c r="I17" s="564"/>
      <c r="J17" s="564">
        <v>1</v>
      </c>
      <c r="K17" s="568" t="s">
        <v>55</v>
      </c>
      <c r="L17" s="564"/>
      <c r="M17" s="564">
        <v>1968</v>
      </c>
      <c r="N17" s="564" t="s">
        <v>181</v>
      </c>
      <c r="O17" s="566">
        <v>90</v>
      </c>
      <c r="P17" s="566"/>
      <c r="Q17" s="569"/>
      <c r="R17" s="562"/>
    </row>
    <row r="18" spans="1:18" ht="15" customHeight="1">
      <c r="A18" s="562">
        <v>2013</v>
      </c>
      <c r="B18" s="568" t="s">
        <v>127</v>
      </c>
      <c r="C18" s="604"/>
      <c r="D18" s="604"/>
      <c r="E18" s="604"/>
      <c r="F18" s="564">
        <v>1</v>
      </c>
      <c r="G18" s="564"/>
      <c r="H18" s="564">
        <v>1</v>
      </c>
      <c r="I18" s="564"/>
      <c r="J18" s="564">
        <v>1</v>
      </c>
      <c r="K18" s="570" t="s">
        <v>182</v>
      </c>
      <c r="L18" s="570"/>
      <c r="M18" s="562">
        <v>1971</v>
      </c>
      <c r="N18" s="562" t="s">
        <v>232</v>
      </c>
      <c r="O18" s="565">
        <v>1</v>
      </c>
      <c r="P18" s="571"/>
      <c r="Q18" s="567"/>
      <c r="R18" s="562"/>
    </row>
    <row r="19" spans="1:18" ht="15" customHeight="1">
      <c r="A19" s="562">
        <v>2013</v>
      </c>
      <c r="B19" s="568" t="s">
        <v>127</v>
      </c>
      <c r="C19" s="604"/>
      <c r="D19" s="604"/>
      <c r="E19" s="604"/>
      <c r="F19" s="564">
        <v>1</v>
      </c>
      <c r="G19" s="564"/>
      <c r="H19" s="564">
        <v>1</v>
      </c>
      <c r="I19" s="564"/>
      <c r="J19" s="564">
        <v>1</v>
      </c>
      <c r="K19" s="568" t="s">
        <v>3</v>
      </c>
      <c r="L19" s="564"/>
      <c r="M19" s="564">
        <v>1969</v>
      </c>
      <c r="N19" s="564" t="s">
        <v>181</v>
      </c>
      <c r="O19" s="566">
        <v>90</v>
      </c>
      <c r="P19" s="566"/>
      <c r="Q19" s="569"/>
      <c r="R19" s="562"/>
    </row>
    <row r="20" spans="1:18" ht="15" customHeight="1">
      <c r="A20" s="562">
        <v>2013</v>
      </c>
      <c r="B20" s="568" t="s">
        <v>127</v>
      </c>
      <c r="C20" s="604"/>
      <c r="D20" s="604"/>
      <c r="E20" s="604"/>
      <c r="F20" s="564">
        <v>1</v>
      </c>
      <c r="G20" s="564"/>
      <c r="H20" s="564">
        <v>1</v>
      </c>
      <c r="I20" s="564"/>
      <c r="J20" s="564">
        <v>1</v>
      </c>
      <c r="K20" s="564" t="s">
        <v>48</v>
      </c>
      <c r="L20" s="564"/>
      <c r="M20" s="564">
        <v>1963</v>
      </c>
      <c r="N20" s="562" t="s">
        <v>232</v>
      </c>
      <c r="O20" s="565">
        <v>1</v>
      </c>
      <c r="P20" s="566"/>
      <c r="Q20" s="567"/>
      <c r="R20" s="562"/>
    </row>
    <row r="21" spans="1:18" ht="15" customHeight="1">
      <c r="A21" s="562">
        <v>2013</v>
      </c>
      <c r="B21" s="568" t="s">
        <v>127</v>
      </c>
      <c r="C21" s="604"/>
      <c r="D21" s="604"/>
      <c r="E21" s="604"/>
      <c r="F21" s="564">
        <v>1</v>
      </c>
      <c r="G21" s="564"/>
      <c r="H21" s="564">
        <v>1</v>
      </c>
      <c r="I21" s="564"/>
      <c r="J21" s="564">
        <v>1</v>
      </c>
      <c r="K21" s="570" t="s">
        <v>183</v>
      </c>
      <c r="L21" s="570"/>
      <c r="M21" s="562">
        <v>1973</v>
      </c>
      <c r="N21" s="562" t="s">
        <v>232</v>
      </c>
      <c r="O21" s="565">
        <v>1</v>
      </c>
      <c r="P21" s="571"/>
      <c r="Q21" s="567"/>
      <c r="R21" s="562"/>
    </row>
    <row r="22" spans="1:18" ht="15" customHeight="1">
      <c r="A22" s="562">
        <v>2013</v>
      </c>
      <c r="B22" s="568" t="s">
        <v>127</v>
      </c>
      <c r="C22" s="604"/>
      <c r="D22" s="604"/>
      <c r="E22" s="604"/>
      <c r="F22" s="564">
        <v>1</v>
      </c>
      <c r="G22" s="564"/>
      <c r="H22" s="564">
        <v>1</v>
      </c>
      <c r="I22" s="564"/>
      <c r="J22" s="564">
        <v>1</v>
      </c>
      <c r="K22" s="570" t="s">
        <v>182</v>
      </c>
      <c r="L22" s="570"/>
      <c r="M22" s="562">
        <v>1969</v>
      </c>
      <c r="N22" s="562" t="s">
        <v>232</v>
      </c>
      <c r="O22" s="565">
        <v>1</v>
      </c>
      <c r="P22" s="571"/>
      <c r="Q22" s="567"/>
      <c r="R22" s="562"/>
    </row>
    <row r="23" spans="1:18" ht="15" customHeight="1">
      <c r="A23" s="562">
        <v>2013</v>
      </c>
      <c r="B23" s="568" t="s">
        <v>127</v>
      </c>
      <c r="C23" s="604"/>
      <c r="D23" s="604"/>
      <c r="E23" s="604"/>
      <c r="F23" s="564">
        <v>1</v>
      </c>
      <c r="G23" s="564"/>
      <c r="H23" s="564">
        <v>1</v>
      </c>
      <c r="I23" s="564">
        <v>1</v>
      </c>
      <c r="J23" s="564"/>
      <c r="K23" s="570" t="s">
        <v>54</v>
      </c>
      <c r="L23" s="570"/>
      <c r="M23" s="562">
        <v>1974</v>
      </c>
      <c r="N23" s="562" t="s">
        <v>232</v>
      </c>
      <c r="O23" s="565">
        <v>1</v>
      </c>
      <c r="P23" s="571"/>
      <c r="Q23" s="567"/>
      <c r="R23" s="562"/>
    </row>
    <row r="24" spans="1:18" ht="15" customHeight="1">
      <c r="A24" s="562">
        <v>2013</v>
      </c>
      <c r="B24" s="568" t="s">
        <v>127</v>
      </c>
      <c r="C24" s="604"/>
      <c r="D24" s="604"/>
      <c r="E24" s="604"/>
      <c r="F24" s="564">
        <v>1</v>
      </c>
      <c r="G24" s="564"/>
      <c r="H24" s="564">
        <v>1</v>
      </c>
      <c r="I24" s="564"/>
      <c r="J24" s="564">
        <v>1</v>
      </c>
      <c r="K24" s="564" t="s">
        <v>182</v>
      </c>
      <c r="L24" s="564"/>
      <c r="M24" s="564">
        <v>1981</v>
      </c>
      <c r="N24" s="562" t="s">
        <v>232</v>
      </c>
      <c r="O24" s="565">
        <v>1</v>
      </c>
      <c r="P24" s="566"/>
      <c r="Q24" s="567"/>
      <c r="R24" s="562"/>
    </row>
    <row r="25" spans="1:18" ht="15" customHeight="1">
      <c r="A25" s="562">
        <v>2013</v>
      </c>
      <c r="B25" s="568" t="s">
        <v>127</v>
      </c>
      <c r="C25" s="604"/>
      <c r="D25" s="604"/>
      <c r="E25" s="604"/>
      <c r="F25" s="564">
        <v>1</v>
      </c>
      <c r="G25" s="564">
        <v>1</v>
      </c>
      <c r="H25" s="564"/>
      <c r="I25" s="564"/>
      <c r="J25" s="564">
        <v>1</v>
      </c>
      <c r="K25" s="570" t="s">
        <v>184</v>
      </c>
      <c r="L25" s="570"/>
      <c r="M25" s="562">
        <v>1976</v>
      </c>
      <c r="N25" s="562" t="s">
        <v>232</v>
      </c>
      <c r="O25" s="565">
        <v>1</v>
      </c>
      <c r="P25" s="571"/>
      <c r="Q25" s="567"/>
      <c r="R25" s="562"/>
    </row>
    <row r="26" spans="1:18" ht="15" customHeight="1">
      <c r="A26" s="562">
        <v>2013</v>
      </c>
      <c r="B26" s="568" t="s">
        <v>127</v>
      </c>
      <c r="C26" s="604"/>
      <c r="D26" s="604"/>
      <c r="E26" s="604"/>
      <c r="F26" s="564">
        <v>1</v>
      </c>
      <c r="G26" s="564"/>
      <c r="H26" s="564">
        <v>1</v>
      </c>
      <c r="I26" s="564"/>
      <c r="J26" s="564">
        <v>1</v>
      </c>
      <c r="K26" s="570" t="s">
        <v>182</v>
      </c>
      <c r="L26" s="570"/>
      <c r="M26" s="562">
        <v>1953</v>
      </c>
      <c r="N26" s="562" t="s">
        <v>232</v>
      </c>
      <c r="O26" s="565">
        <v>1</v>
      </c>
      <c r="P26" s="571"/>
      <c r="Q26" s="567"/>
      <c r="R26" s="562"/>
    </row>
    <row r="27" spans="1:18" ht="15" customHeight="1">
      <c r="A27" s="562">
        <v>2013</v>
      </c>
      <c r="B27" s="568" t="s">
        <v>127</v>
      </c>
      <c r="C27" s="604"/>
      <c r="D27" s="604"/>
      <c r="E27" s="604"/>
      <c r="F27" s="564">
        <v>1</v>
      </c>
      <c r="G27" s="564"/>
      <c r="H27" s="564">
        <v>1</v>
      </c>
      <c r="I27" s="564">
        <v>1</v>
      </c>
      <c r="J27" s="564"/>
      <c r="K27" s="568" t="s">
        <v>54</v>
      </c>
      <c r="L27" s="564"/>
      <c r="M27" s="564">
        <v>1960</v>
      </c>
      <c r="N27" s="564" t="s">
        <v>181</v>
      </c>
      <c r="O27" s="566">
        <v>90</v>
      </c>
      <c r="P27" s="566"/>
      <c r="Q27" s="569"/>
      <c r="R27" s="562"/>
    </row>
    <row r="28" spans="1:18" ht="15" customHeight="1">
      <c r="A28" s="562">
        <v>2013</v>
      </c>
      <c r="B28" s="562" t="s">
        <v>127</v>
      </c>
      <c r="C28" s="604"/>
      <c r="D28" s="604"/>
      <c r="E28" s="604"/>
      <c r="F28" s="564">
        <v>1</v>
      </c>
      <c r="G28" s="564"/>
      <c r="H28" s="564">
        <v>1</v>
      </c>
      <c r="I28" s="564">
        <v>1</v>
      </c>
      <c r="J28" s="564"/>
      <c r="K28" s="568" t="s">
        <v>54</v>
      </c>
      <c r="L28" s="564"/>
      <c r="M28" s="564"/>
      <c r="N28" s="564" t="s">
        <v>181</v>
      </c>
      <c r="O28" s="566">
        <v>90</v>
      </c>
      <c r="P28" s="566"/>
      <c r="Q28" s="569"/>
      <c r="R28" s="562"/>
    </row>
    <row r="29" spans="1:18" ht="15" customHeight="1">
      <c r="A29" s="562">
        <v>2013</v>
      </c>
      <c r="B29" s="562" t="s">
        <v>127</v>
      </c>
      <c r="C29" s="604"/>
      <c r="D29" s="604"/>
      <c r="E29" s="604"/>
      <c r="F29" s="564">
        <v>1</v>
      </c>
      <c r="G29" s="564"/>
      <c r="H29" s="564">
        <v>1</v>
      </c>
      <c r="I29" s="564"/>
      <c r="J29" s="564">
        <v>1</v>
      </c>
      <c r="K29" s="564" t="s">
        <v>185</v>
      </c>
      <c r="L29" s="564"/>
      <c r="M29" s="564">
        <v>1957</v>
      </c>
      <c r="N29" s="562" t="s">
        <v>232</v>
      </c>
      <c r="O29" s="565">
        <v>1</v>
      </c>
      <c r="P29" s="566"/>
      <c r="Q29" s="567"/>
      <c r="R29" s="562"/>
    </row>
    <row r="30" spans="1:18" ht="15" customHeight="1">
      <c r="A30" s="562">
        <v>2013</v>
      </c>
      <c r="B30" s="562" t="s">
        <v>127</v>
      </c>
      <c r="C30" s="604"/>
      <c r="D30" s="604"/>
      <c r="E30" s="604"/>
      <c r="F30" s="564">
        <v>1</v>
      </c>
      <c r="G30" s="564"/>
      <c r="H30" s="564">
        <v>1</v>
      </c>
      <c r="I30" s="564"/>
      <c r="J30" s="564">
        <v>1</v>
      </c>
      <c r="K30" s="570" t="s">
        <v>185</v>
      </c>
      <c r="L30" s="570"/>
      <c r="M30" s="562">
        <v>1979</v>
      </c>
      <c r="N30" s="562" t="s">
        <v>232</v>
      </c>
      <c r="O30" s="565">
        <v>1</v>
      </c>
      <c r="P30" s="571"/>
      <c r="Q30" s="567"/>
      <c r="R30" s="562"/>
    </row>
    <row r="31" spans="1:18" ht="15" customHeight="1">
      <c r="A31" s="562">
        <v>2013</v>
      </c>
      <c r="B31" s="562" t="s">
        <v>127</v>
      </c>
      <c r="C31" s="604"/>
      <c r="D31" s="604"/>
      <c r="E31" s="604"/>
      <c r="F31" s="564">
        <v>1</v>
      </c>
      <c r="G31" s="564"/>
      <c r="H31" s="564">
        <v>1</v>
      </c>
      <c r="I31" s="564"/>
      <c r="J31" s="562">
        <v>1</v>
      </c>
      <c r="K31" s="568" t="s">
        <v>55</v>
      </c>
      <c r="L31" s="562"/>
      <c r="M31" s="564">
        <v>1980</v>
      </c>
      <c r="N31" s="564" t="s">
        <v>181</v>
      </c>
      <c r="O31" s="566">
        <v>90</v>
      </c>
      <c r="P31" s="566"/>
      <c r="Q31" s="567"/>
      <c r="R31" s="562"/>
    </row>
    <row r="32" spans="1:18" ht="15" customHeight="1">
      <c r="A32" s="562">
        <v>2013</v>
      </c>
      <c r="B32" s="562" t="s">
        <v>127</v>
      </c>
      <c r="C32" s="604"/>
      <c r="D32" s="604"/>
      <c r="E32" s="604"/>
      <c r="F32" s="564">
        <v>1</v>
      </c>
      <c r="G32" s="564"/>
      <c r="H32" s="564">
        <v>1</v>
      </c>
      <c r="I32" s="564">
        <v>1</v>
      </c>
      <c r="J32" s="564"/>
      <c r="K32" s="564" t="s">
        <v>54</v>
      </c>
      <c r="L32" s="564"/>
      <c r="M32" s="564">
        <v>1976</v>
      </c>
      <c r="N32" s="562" t="s">
        <v>232</v>
      </c>
      <c r="O32" s="565">
        <v>1</v>
      </c>
      <c r="P32" s="566"/>
      <c r="Q32" s="567"/>
      <c r="R32" s="562"/>
    </row>
    <row r="33" spans="1:18" ht="15" customHeight="1">
      <c r="A33" s="562">
        <v>2013</v>
      </c>
      <c r="B33" s="562" t="s">
        <v>127</v>
      </c>
      <c r="C33" s="604"/>
      <c r="D33" s="604"/>
      <c r="E33" s="604"/>
      <c r="F33" s="564">
        <v>1</v>
      </c>
      <c r="G33" s="564"/>
      <c r="H33" s="564">
        <v>1</v>
      </c>
      <c r="I33" s="564">
        <v>1</v>
      </c>
      <c r="J33" s="564"/>
      <c r="K33" s="570" t="s">
        <v>54</v>
      </c>
      <c r="L33" s="570"/>
      <c r="M33" s="562">
        <v>1972</v>
      </c>
      <c r="N33" s="562" t="s">
        <v>232</v>
      </c>
      <c r="O33" s="565">
        <v>1</v>
      </c>
      <c r="P33" s="571"/>
      <c r="Q33" s="567"/>
      <c r="R33" s="562"/>
    </row>
    <row r="34" spans="1:18" ht="15" customHeight="1">
      <c r="A34" s="562">
        <v>2013</v>
      </c>
      <c r="B34" s="562" t="s">
        <v>127</v>
      </c>
      <c r="C34" s="604"/>
      <c r="D34" s="604"/>
      <c r="E34" s="604"/>
      <c r="F34" s="564">
        <v>1</v>
      </c>
      <c r="G34" s="564"/>
      <c r="H34" s="564">
        <v>1</v>
      </c>
      <c r="I34" s="564"/>
      <c r="J34" s="564">
        <v>1</v>
      </c>
      <c r="K34" s="568" t="s">
        <v>186</v>
      </c>
      <c r="L34" s="564"/>
      <c r="M34" s="564">
        <v>1974</v>
      </c>
      <c r="N34" s="564" t="s">
        <v>181</v>
      </c>
      <c r="O34" s="566">
        <v>90</v>
      </c>
      <c r="P34" s="566"/>
      <c r="Q34" s="569"/>
      <c r="R34" s="562"/>
    </row>
    <row r="35" spans="1:18" ht="15" customHeight="1">
      <c r="A35" s="562">
        <v>2013</v>
      </c>
      <c r="B35" s="562" t="s">
        <v>127</v>
      </c>
      <c r="C35" s="604"/>
      <c r="D35" s="604"/>
      <c r="E35" s="604"/>
      <c r="F35" s="564">
        <v>1</v>
      </c>
      <c r="G35" s="564"/>
      <c r="H35" s="564">
        <v>1</v>
      </c>
      <c r="I35" s="564"/>
      <c r="J35" s="564">
        <v>1</v>
      </c>
      <c r="K35" s="564" t="s">
        <v>210</v>
      </c>
      <c r="L35" s="564"/>
      <c r="M35" s="564">
        <v>1956</v>
      </c>
      <c r="N35" s="562" t="s">
        <v>232</v>
      </c>
      <c r="O35" s="565">
        <v>1</v>
      </c>
      <c r="P35" s="566"/>
      <c r="Q35" s="567"/>
      <c r="R35" s="562"/>
    </row>
    <row r="36" spans="1:18" ht="15" customHeight="1">
      <c r="A36" s="562">
        <v>2013</v>
      </c>
      <c r="B36" s="562" t="s">
        <v>127</v>
      </c>
      <c r="C36" s="604"/>
      <c r="D36" s="604"/>
      <c r="E36" s="604"/>
      <c r="F36" s="564">
        <v>1</v>
      </c>
      <c r="G36" s="564"/>
      <c r="H36" s="564">
        <v>1</v>
      </c>
      <c r="I36" s="564"/>
      <c r="J36" s="564">
        <v>1</v>
      </c>
      <c r="K36" s="564" t="s">
        <v>185</v>
      </c>
      <c r="L36" s="564"/>
      <c r="M36" s="564">
        <v>1955</v>
      </c>
      <c r="N36" s="562" t="s">
        <v>232</v>
      </c>
      <c r="O36" s="565">
        <v>1</v>
      </c>
      <c r="P36" s="566"/>
      <c r="Q36" s="567"/>
      <c r="R36" s="562"/>
    </row>
    <row r="37" spans="1:18" ht="15" customHeight="1">
      <c r="A37" s="562">
        <v>2013</v>
      </c>
      <c r="B37" s="562" t="s">
        <v>127</v>
      </c>
      <c r="C37" s="604"/>
      <c r="D37" s="604"/>
      <c r="E37" s="604"/>
      <c r="F37" s="564">
        <v>1</v>
      </c>
      <c r="G37" s="564"/>
      <c r="H37" s="564">
        <v>1</v>
      </c>
      <c r="I37" s="564"/>
      <c r="J37" s="564">
        <v>1</v>
      </c>
      <c r="K37" s="570" t="s">
        <v>55</v>
      </c>
      <c r="L37" s="570"/>
      <c r="M37" s="562">
        <v>1980</v>
      </c>
      <c r="N37" s="562" t="s">
        <v>232</v>
      </c>
      <c r="O37" s="565">
        <v>1</v>
      </c>
      <c r="P37" s="571"/>
      <c r="Q37" s="567"/>
      <c r="R37" s="562"/>
    </row>
    <row r="38" spans="1:18" ht="15" customHeight="1">
      <c r="A38" s="562">
        <v>2013</v>
      </c>
      <c r="B38" s="562" t="s">
        <v>127</v>
      </c>
      <c r="C38" s="604"/>
      <c r="D38" s="604"/>
      <c r="E38" s="604"/>
      <c r="F38" s="562">
        <v>1</v>
      </c>
      <c r="G38" s="562"/>
      <c r="H38" s="562">
        <v>1</v>
      </c>
      <c r="I38" s="562"/>
      <c r="J38" s="562">
        <v>1</v>
      </c>
      <c r="K38" s="564" t="s">
        <v>55</v>
      </c>
      <c r="L38" s="564"/>
      <c r="M38" s="562">
        <v>1979</v>
      </c>
      <c r="N38" s="562" t="s">
        <v>232</v>
      </c>
      <c r="O38" s="565">
        <v>1</v>
      </c>
      <c r="P38" s="571"/>
      <c r="Q38" s="567"/>
      <c r="R38" s="562"/>
    </row>
    <row r="39" spans="1:18" ht="15" customHeight="1">
      <c r="A39" s="562">
        <v>2013</v>
      </c>
      <c r="B39" s="562" t="s">
        <v>127</v>
      </c>
      <c r="C39" s="604"/>
      <c r="D39" s="604"/>
      <c r="E39" s="604"/>
      <c r="F39" s="564">
        <v>1</v>
      </c>
      <c r="G39" s="564"/>
      <c r="H39" s="564">
        <v>1</v>
      </c>
      <c r="I39" s="564"/>
      <c r="J39" s="564">
        <v>1</v>
      </c>
      <c r="K39" s="564" t="s">
        <v>184</v>
      </c>
      <c r="L39" s="564"/>
      <c r="M39" s="564">
        <v>1960</v>
      </c>
      <c r="N39" s="562" t="s">
        <v>232</v>
      </c>
      <c r="O39" s="565">
        <v>1</v>
      </c>
      <c r="P39" s="566"/>
      <c r="Q39" s="567"/>
      <c r="R39" s="562"/>
    </row>
    <row r="40" spans="1:18" ht="15" customHeight="1">
      <c r="A40" s="562">
        <v>2013</v>
      </c>
      <c r="B40" s="562" t="s">
        <v>127</v>
      </c>
      <c r="C40" s="604"/>
      <c r="D40" s="604"/>
      <c r="E40" s="604"/>
      <c r="F40" s="564">
        <v>1</v>
      </c>
      <c r="G40" s="564">
        <v>1</v>
      </c>
      <c r="H40" s="564"/>
      <c r="I40" s="564"/>
      <c r="J40" s="564">
        <v>1</v>
      </c>
      <c r="K40" s="568" t="s">
        <v>187</v>
      </c>
      <c r="L40" s="564"/>
      <c r="M40" s="564">
        <v>1961</v>
      </c>
      <c r="N40" s="564" t="s">
        <v>181</v>
      </c>
      <c r="O40" s="566">
        <v>90</v>
      </c>
      <c r="P40" s="566"/>
      <c r="Q40" s="569"/>
      <c r="R40" s="562"/>
    </row>
    <row r="41" spans="1:18" ht="15" customHeight="1">
      <c r="A41" s="562">
        <v>2013</v>
      </c>
      <c r="B41" s="562" t="s">
        <v>127</v>
      </c>
      <c r="C41" s="604"/>
      <c r="D41" s="604"/>
      <c r="E41" s="604"/>
      <c r="F41" s="564">
        <v>1</v>
      </c>
      <c r="G41" s="564"/>
      <c r="H41" s="564">
        <v>1</v>
      </c>
      <c r="I41" s="564"/>
      <c r="J41" s="564">
        <v>1</v>
      </c>
      <c r="K41" s="568" t="s">
        <v>188</v>
      </c>
      <c r="L41" s="564"/>
      <c r="M41" s="564">
        <v>1973</v>
      </c>
      <c r="N41" s="564" t="s">
        <v>181</v>
      </c>
      <c r="O41" s="566">
        <v>90</v>
      </c>
      <c r="P41" s="566"/>
      <c r="Q41" s="569"/>
      <c r="R41" s="562"/>
    </row>
    <row r="42" spans="1:18" ht="15" customHeight="1">
      <c r="A42" s="562">
        <v>2013</v>
      </c>
      <c r="B42" s="562" t="s">
        <v>127</v>
      </c>
      <c r="C42" s="604"/>
      <c r="D42" s="604"/>
      <c r="E42" s="604"/>
      <c r="F42" s="564">
        <v>1</v>
      </c>
      <c r="G42" s="564"/>
      <c r="H42" s="564">
        <v>1</v>
      </c>
      <c r="I42" s="564">
        <v>1</v>
      </c>
      <c r="J42" s="564"/>
      <c r="K42" s="568" t="s">
        <v>54</v>
      </c>
      <c r="L42" s="564"/>
      <c r="M42" s="564">
        <v>1967</v>
      </c>
      <c r="N42" s="564" t="s">
        <v>181</v>
      </c>
      <c r="O42" s="566">
        <v>90</v>
      </c>
      <c r="P42" s="566"/>
      <c r="Q42" s="569"/>
      <c r="R42" s="562"/>
    </row>
    <row r="43" spans="1:18" ht="15" customHeight="1">
      <c r="A43" s="562">
        <v>2013</v>
      </c>
      <c r="B43" s="562" t="s">
        <v>127</v>
      </c>
      <c r="C43" s="604"/>
      <c r="D43" s="604"/>
      <c r="E43" s="604"/>
      <c r="F43" s="564">
        <v>1</v>
      </c>
      <c r="G43" s="564"/>
      <c r="H43" s="564">
        <v>1</v>
      </c>
      <c r="I43" s="564"/>
      <c r="J43" s="564">
        <v>1</v>
      </c>
      <c r="K43" s="570" t="s">
        <v>182</v>
      </c>
      <c r="L43" s="570"/>
      <c r="M43" s="562">
        <v>1958</v>
      </c>
      <c r="N43" s="562" t="s">
        <v>232</v>
      </c>
      <c r="O43" s="565">
        <v>1</v>
      </c>
      <c r="P43" s="571"/>
      <c r="Q43" s="567"/>
      <c r="R43" s="562"/>
    </row>
    <row r="44" spans="1:18" ht="15" customHeight="1">
      <c r="A44" s="562">
        <v>2013</v>
      </c>
      <c r="B44" s="562" t="s">
        <v>127</v>
      </c>
      <c r="C44" s="604"/>
      <c r="D44" s="604"/>
      <c r="E44" s="604"/>
      <c r="F44" s="562">
        <v>1</v>
      </c>
      <c r="G44" s="562">
        <v>1</v>
      </c>
      <c r="H44" s="562"/>
      <c r="I44" s="562"/>
      <c r="J44" s="562">
        <v>1</v>
      </c>
      <c r="K44" s="564" t="s">
        <v>184</v>
      </c>
      <c r="L44" s="564"/>
      <c r="M44" s="564">
        <v>1955</v>
      </c>
      <c r="N44" s="562" t="s">
        <v>232</v>
      </c>
      <c r="O44" s="565">
        <v>1</v>
      </c>
      <c r="P44" s="566"/>
      <c r="Q44" s="567"/>
      <c r="R44" s="562"/>
    </row>
    <row r="45" spans="1:18" ht="15" customHeight="1">
      <c r="A45" s="562">
        <v>2013</v>
      </c>
      <c r="B45" s="562" t="s">
        <v>127</v>
      </c>
      <c r="C45" s="604"/>
      <c r="D45" s="604"/>
      <c r="E45" s="604"/>
      <c r="F45" s="564">
        <v>1</v>
      </c>
      <c r="G45" s="564"/>
      <c r="H45" s="564">
        <v>1</v>
      </c>
      <c r="I45" s="564"/>
      <c r="J45" s="564">
        <v>1</v>
      </c>
      <c r="K45" s="570" t="s">
        <v>182</v>
      </c>
      <c r="L45" s="570"/>
      <c r="M45" s="562">
        <v>1983</v>
      </c>
      <c r="N45" s="562" t="s">
        <v>232</v>
      </c>
      <c r="O45" s="565">
        <v>1</v>
      </c>
      <c r="P45" s="571"/>
      <c r="Q45" s="567"/>
      <c r="R45" s="562"/>
    </row>
    <row r="46" spans="1:18" ht="15" customHeight="1">
      <c r="A46" s="562">
        <v>2013</v>
      </c>
      <c r="B46" s="562" t="s">
        <v>127</v>
      </c>
      <c r="C46" s="604"/>
      <c r="D46" s="604"/>
      <c r="E46" s="604"/>
      <c r="F46" s="564">
        <v>1</v>
      </c>
      <c r="G46" s="564"/>
      <c r="H46" s="564">
        <v>1</v>
      </c>
      <c r="I46" s="564"/>
      <c r="J46" s="564">
        <v>1</v>
      </c>
      <c r="K46" s="570" t="s">
        <v>182</v>
      </c>
      <c r="L46" s="570"/>
      <c r="M46" s="562">
        <v>1953</v>
      </c>
      <c r="N46" s="562" t="s">
        <v>232</v>
      </c>
      <c r="O46" s="565">
        <v>1</v>
      </c>
      <c r="P46" s="571"/>
      <c r="Q46" s="567"/>
      <c r="R46" s="562"/>
    </row>
    <row r="47" spans="1:18" ht="15" customHeight="1">
      <c r="A47" s="562">
        <v>2013</v>
      </c>
      <c r="B47" s="562" t="s">
        <v>127</v>
      </c>
      <c r="C47" s="604"/>
      <c r="D47" s="604"/>
      <c r="E47" s="604"/>
      <c r="F47" s="564">
        <v>1</v>
      </c>
      <c r="G47" s="564"/>
      <c r="H47" s="564">
        <v>1</v>
      </c>
      <c r="I47" s="564"/>
      <c r="J47" s="564">
        <v>1</v>
      </c>
      <c r="K47" s="570" t="s">
        <v>184</v>
      </c>
      <c r="L47" s="570"/>
      <c r="M47" s="562">
        <v>1959</v>
      </c>
      <c r="N47" s="562" t="s">
        <v>232</v>
      </c>
      <c r="O47" s="565">
        <v>1</v>
      </c>
      <c r="P47" s="571"/>
      <c r="Q47" s="567"/>
      <c r="R47" s="562"/>
    </row>
    <row r="48" spans="1:18" ht="15" customHeight="1">
      <c r="A48" s="562">
        <v>2013</v>
      </c>
      <c r="B48" s="562" t="s">
        <v>127</v>
      </c>
      <c r="C48" s="604"/>
      <c r="D48" s="604"/>
      <c r="E48" s="604"/>
      <c r="F48" s="564">
        <v>1</v>
      </c>
      <c r="G48" s="564"/>
      <c r="H48" s="564">
        <v>1</v>
      </c>
      <c r="I48" s="564"/>
      <c r="J48" s="564">
        <v>1</v>
      </c>
      <c r="K48" s="564" t="s">
        <v>184</v>
      </c>
      <c r="L48" s="564"/>
      <c r="M48" s="564">
        <v>1959</v>
      </c>
      <c r="N48" s="562" t="s">
        <v>232</v>
      </c>
      <c r="O48" s="565">
        <v>1</v>
      </c>
      <c r="P48" s="566"/>
      <c r="Q48" s="567"/>
      <c r="R48" s="562"/>
    </row>
    <row r="49" spans="1:18" ht="15" customHeight="1">
      <c r="A49" s="562">
        <v>2013</v>
      </c>
      <c r="B49" s="562" t="s">
        <v>127</v>
      </c>
      <c r="C49" s="604"/>
      <c r="D49" s="604"/>
      <c r="E49" s="604"/>
      <c r="F49" s="564">
        <v>1</v>
      </c>
      <c r="G49" s="564"/>
      <c r="H49" s="564">
        <v>1</v>
      </c>
      <c r="I49" s="564"/>
      <c r="J49" s="564">
        <v>1</v>
      </c>
      <c r="K49" s="568" t="s">
        <v>189</v>
      </c>
      <c r="L49" s="564"/>
      <c r="M49" s="564">
        <v>1977</v>
      </c>
      <c r="N49" s="564" t="s">
        <v>181</v>
      </c>
      <c r="O49" s="566">
        <v>90</v>
      </c>
      <c r="P49" s="566"/>
      <c r="Q49" s="569"/>
      <c r="R49" s="562"/>
    </row>
    <row r="50" spans="1:18" ht="15" customHeight="1">
      <c r="A50" s="562">
        <v>2013</v>
      </c>
      <c r="B50" s="562" t="s">
        <v>127</v>
      </c>
      <c r="C50" s="604"/>
      <c r="D50" s="604"/>
      <c r="E50" s="604"/>
      <c r="F50" s="564">
        <v>1</v>
      </c>
      <c r="G50" s="564"/>
      <c r="H50" s="564">
        <v>1</v>
      </c>
      <c r="I50" s="564"/>
      <c r="J50" s="564">
        <v>1</v>
      </c>
      <c r="K50" s="568" t="s">
        <v>55</v>
      </c>
      <c r="L50" s="564"/>
      <c r="M50" s="564">
        <v>1967</v>
      </c>
      <c r="N50" s="564" t="s">
        <v>181</v>
      </c>
      <c r="O50" s="566">
        <v>90</v>
      </c>
      <c r="P50" s="566"/>
      <c r="Q50" s="569"/>
      <c r="R50" s="562"/>
    </row>
    <row r="51" spans="1:18" ht="15" customHeight="1">
      <c r="A51" s="562">
        <v>2013</v>
      </c>
      <c r="B51" s="562" t="s">
        <v>127</v>
      </c>
      <c r="C51" s="604"/>
      <c r="D51" s="604"/>
      <c r="E51" s="604"/>
      <c r="F51" s="562">
        <v>1</v>
      </c>
      <c r="G51" s="562"/>
      <c r="H51" s="562">
        <v>1</v>
      </c>
      <c r="I51" s="562">
        <v>1</v>
      </c>
      <c r="J51" s="562"/>
      <c r="K51" s="570" t="s">
        <v>54</v>
      </c>
      <c r="L51" s="570"/>
      <c r="M51" s="562">
        <v>1956</v>
      </c>
      <c r="N51" s="562" t="s">
        <v>232</v>
      </c>
      <c r="O51" s="565">
        <v>1</v>
      </c>
      <c r="P51" s="571"/>
      <c r="Q51" s="567"/>
      <c r="R51" s="562"/>
    </row>
    <row r="52" spans="1:18" ht="15" customHeight="1">
      <c r="A52" s="562">
        <v>2013</v>
      </c>
      <c r="B52" s="562" t="s">
        <v>127</v>
      </c>
      <c r="C52" s="604"/>
      <c r="D52" s="604"/>
      <c r="E52" s="604"/>
      <c r="F52" s="564">
        <v>1</v>
      </c>
      <c r="G52" s="564"/>
      <c r="H52" s="564">
        <v>1</v>
      </c>
      <c r="I52" s="564"/>
      <c r="J52" s="564">
        <v>1</v>
      </c>
      <c r="K52" s="564" t="s">
        <v>184</v>
      </c>
      <c r="L52" s="564"/>
      <c r="M52" s="564">
        <v>1956</v>
      </c>
      <c r="N52" s="562" t="s">
        <v>232</v>
      </c>
      <c r="O52" s="565">
        <v>1</v>
      </c>
      <c r="P52" s="566"/>
      <c r="Q52" s="567"/>
      <c r="R52" s="562"/>
    </row>
    <row r="53" spans="1:18" ht="15" customHeight="1">
      <c r="A53" s="562">
        <v>2013</v>
      </c>
      <c r="B53" s="562" t="s">
        <v>127</v>
      </c>
      <c r="C53" s="604"/>
      <c r="D53" s="604"/>
      <c r="E53" s="604"/>
      <c r="F53" s="564">
        <v>1</v>
      </c>
      <c r="G53" s="564"/>
      <c r="H53" s="564">
        <v>1</v>
      </c>
      <c r="I53" s="564"/>
      <c r="J53" s="564">
        <v>1</v>
      </c>
      <c r="K53" s="570" t="s">
        <v>48</v>
      </c>
      <c r="L53" s="570"/>
      <c r="M53" s="562">
        <v>1954</v>
      </c>
      <c r="N53" s="562" t="s">
        <v>232</v>
      </c>
      <c r="O53" s="565">
        <v>1</v>
      </c>
      <c r="P53" s="571"/>
      <c r="Q53" s="567"/>
      <c r="R53" s="562"/>
    </row>
    <row r="54" spans="1:18" ht="15" customHeight="1">
      <c r="A54" s="562">
        <v>2013</v>
      </c>
      <c r="B54" s="562" t="s">
        <v>127</v>
      </c>
      <c r="C54" s="604"/>
      <c r="D54" s="604"/>
      <c r="E54" s="604"/>
      <c r="F54" s="564">
        <v>1</v>
      </c>
      <c r="G54" s="564"/>
      <c r="H54" s="564">
        <v>1</v>
      </c>
      <c r="I54" s="564"/>
      <c r="J54" s="564">
        <v>1</v>
      </c>
      <c r="K54" s="570" t="s">
        <v>214</v>
      </c>
      <c r="L54" s="570"/>
      <c r="M54" s="562">
        <v>1970</v>
      </c>
      <c r="N54" s="562" t="s">
        <v>232</v>
      </c>
      <c r="O54" s="565">
        <v>1</v>
      </c>
      <c r="P54" s="571"/>
      <c r="Q54" s="567"/>
      <c r="R54" s="562"/>
    </row>
    <row r="55" spans="1:18" ht="15" customHeight="1">
      <c r="A55" s="636" t="s">
        <v>159</v>
      </c>
      <c r="B55" s="637"/>
      <c r="C55" s="572" t="s">
        <v>154</v>
      </c>
      <c r="D55" s="572"/>
      <c r="E55" s="572"/>
      <c r="F55" s="573">
        <f>SUM(F17:F54)</f>
        <v>38</v>
      </c>
      <c r="G55" s="572">
        <f>SUM(G17:G54)</f>
        <v>3</v>
      </c>
      <c r="H55" s="572">
        <f>SUM(H17:H54)</f>
        <v>35</v>
      </c>
      <c r="I55" s="572">
        <f>SUM(I17:I54)</f>
        <v>7</v>
      </c>
      <c r="J55" s="572">
        <f>SUM(J17:J54)</f>
        <v>31</v>
      </c>
      <c r="K55" s="572"/>
      <c r="L55" s="572"/>
      <c r="M55" s="572"/>
      <c r="N55" s="572"/>
      <c r="O55" s="574">
        <f>SUM(O17:O54)</f>
        <v>1017</v>
      </c>
      <c r="P55" s="574"/>
      <c r="Q55" s="575"/>
      <c r="R55" s="575"/>
    </row>
    <row r="56" spans="1:18" ht="15" customHeight="1">
      <c r="A56" s="634" t="s">
        <v>145</v>
      </c>
      <c r="B56" s="635"/>
      <c r="C56" s="558"/>
      <c r="D56" s="558"/>
      <c r="E56" s="558"/>
      <c r="F56" s="559"/>
      <c r="G56" s="558"/>
      <c r="H56" s="558"/>
      <c r="I56" s="558"/>
      <c r="J56" s="558"/>
      <c r="K56" s="558"/>
      <c r="L56" s="558"/>
      <c r="M56" s="558"/>
      <c r="N56" s="558"/>
      <c r="O56" s="560"/>
      <c r="P56" s="560"/>
      <c r="Q56" s="561"/>
      <c r="R56" s="561"/>
    </row>
    <row r="57" spans="1:18" ht="45" customHeight="1">
      <c r="A57" s="558" t="s">
        <v>124</v>
      </c>
      <c r="B57" s="558" t="s">
        <v>125</v>
      </c>
      <c r="C57" s="558" t="s">
        <v>138</v>
      </c>
      <c r="D57" s="558" t="s">
        <v>44</v>
      </c>
      <c r="E57" s="558" t="s">
        <v>45</v>
      </c>
      <c r="F57" s="559" t="s">
        <v>62</v>
      </c>
      <c r="G57" s="558" t="s">
        <v>156</v>
      </c>
      <c r="H57" s="558" t="s">
        <v>157</v>
      </c>
      <c r="I57" s="558" t="s">
        <v>69</v>
      </c>
      <c r="J57" s="558" t="s">
        <v>63</v>
      </c>
      <c r="K57" s="558" t="s">
        <v>216</v>
      </c>
      <c r="L57" s="558" t="s">
        <v>18</v>
      </c>
      <c r="M57" s="558" t="s">
        <v>61</v>
      </c>
      <c r="N57" s="558" t="s">
        <v>10</v>
      </c>
      <c r="O57" s="560" t="s">
        <v>122</v>
      </c>
      <c r="P57" s="560" t="s">
        <v>123</v>
      </c>
      <c r="Q57" s="561" t="s">
        <v>11</v>
      </c>
      <c r="R57" s="561" t="s">
        <v>21</v>
      </c>
    </row>
    <row r="58" spans="1:18" ht="15" customHeight="1">
      <c r="A58" s="562">
        <v>2013</v>
      </c>
      <c r="B58" s="563" t="s">
        <v>128</v>
      </c>
      <c r="C58" s="604"/>
      <c r="D58" s="604"/>
      <c r="E58" s="604"/>
      <c r="F58" s="564">
        <v>1</v>
      </c>
      <c r="G58" s="564"/>
      <c r="H58" s="564">
        <v>1</v>
      </c>
      <c r="I58" s="564"/>
      <c r="J58" s="564">
        <v>1</v>
      </c>
      <c r="K58" s="564" t="s">
        <v>55</v>
      </c>
      <c r="L58" s="564"/>
      <c r="M58" s="564">
        <v>1989</v>
      </c>
      <c r="N58" s="564" t="s">
        <v>181</v>
      </c>
      <c r="O58" s="566">
        <v>90</v>
      </c>
      <c r="P58" s="566"/>
      <c r="Q58" s="569"/>
      <c r="R58" s="562"/>
    </row>
    <row r="59" spans="1:18" ht="15" customHeight="1">
      <c r="A59" s="562">
        <v>2013</v>
      </c>
      <c r="B59" s="576" t="s">
        <v>128</v>
      </c>
      <c r="C59" s="604"/>
      <c r="D59" s="604"/>
      <c r="E59" s="604"/>
      <c r="F59" s="564">
        <v>1</v>
      </c>
      <c r="G59" s="564"/>
      <c r="H59" s="564">
        <v>1</v>
      </c>
      <c r="I59" s="564">
        <v>1</v>
      </c>
      <c r="J59" s="564"/>
      <c r="K59" s="564" t="s">
        <v>54</v>
      </c>
      <c r="L59" s="564"/>
      <c r="M59" s="564">
        <v>1969</v>
      </c>
      <c r="N59" s="564" t="s">
        <v>181</v>
      </c>
      <c r="O59" s="566">
        <v>90</v>
      </c>
      <c r="P59" s="566"/>
      <c r="Q59" s="569"/>
      <c r="R59" s="562"/>
    </row>
    <row r="60" spans="1:18" ht="15" customHeight="1">
      <c r="A60" s="562">
        <v>2013</v>
      </c>
      <c r="B60" s="563" t="s">
        <v>128</v>
      </c>
      <c r="C60" s="604"/>
      <c r="D60" s="604"/>
      <c r="E60" s="604"/>
      <c r="F60" s="564">
        <v>1</v>
      </c>
      <c r="G60" s="564"/>
      <c r="H60" s="564">
        <v>1</v>
      </c>
      <c r="I60" s="564"/>
      <c r="J60" s="564">
        <v>1</v>
      </c>
      <c r="K60" s="564" t="s">
        <v>55</v>
      </c>
      <c r="L60" s="564"/>
      <c r="M60" s="564">
        <v>1980</v>
      </c>
      <c r="N60" s="564" t="s">
        <v>181</v>
      </c>
      <c r="O60" s="566">
        <v>90</v>
      </c>
      <c r="P60" s="566"/>
      <c r="Q60" s="569"/>
      <c r="R60" s="562"/>
    </row>
    <row r="61" spans="1:18" ht="15" customHeight="1">
      <c r="A61" s="562">
        <v>2013</v>
      </c>
      <c r="B61" s="563" t="s">
        <v>128</v>
      </c>
      <c r="C61" s="604"/>
      <c r="D61" s="604"/>
      <c r="E61" s="604"/>
      <c r="F61" s="564">
        <v>1</v>
      </c>
      <c r="G61" s="564"/>
      <c r="H61" s="564">
        <v>1</v>
      </c>
      <c r="I61" s="564">
        <v>1</v>
      </c>
      <c r="J61" s="564"/>
      <c r="K61" s="564" t="s">
        <v>54</v>
      </c>
      <c r="L61" s="564"/>
      <c r="M61" s="564">
        <v>1979</v>
      </c>
      <c r="N61" s="564" t="s">
        <v>181</v>
      </c>
      <c r="O61" s="566">
        <v>90</v>
      </c>
      <c r="P61" s="566"/>
      <c r="Q61" s="569"/>
      <c r="R61" s="562"/>
    </row>
    <row r="62" spans="1:18" ht="15" customHeight="1">
      <c r="A62" s="562">
        <v>2013</v>
      </c>
      <c r="B62" s="563" t="s">
        <v>128</v>
      </c>
      <c r="C62" s="604"/>
      <c r="D62" s="604"/>
      <c r="E62" s="604"/>
      <c r="F62" s="564">
        <v>1</v>
      </c>
      <c r="G62" s="564"/>
      <c r="H62" s="564">
        <v>1</v>
      </c>
      <c r="I62" s="564"/>
      <c r="J62" s="564">
        <v>1</v>
      </c>
      <c r="K62" s="564" t="s">
        <v>55</v>
      </c>
      <c r="L62" s="564"/>
      <c r="M62" s="564">
        <v>1973</v>
      </c>
      <c r="N62" s="564" t="s">
        <v>181</v>
      </c>
      <c r="O62" s="566">
        <v>90</v>
      </c>
      <c r="P62" s="566"/>
      <c r="Q62" s="569"/>
      <c r="R62" s="562"/>
    </row>
    <row r="63" spans="1:18" ht="15" customHeight="1">
      <c r="A63" s="562">
        <v>2013</v>
      </c>
      <c r="B63" s="563" t="s">
        <v>128</v>
      </c>
      <c r="C63" s="604"/>
      <c r="D63" s="604"/>
      <c r="E63" s="604"/>
      <c r="F63" s="564">
        <v>1</v>
      </c>
      <c r="G63" s="564"/>
      <c r="H63" s="564">
        <v>1</v>
      </c>
      <c r="I63" s="564"/>
      <c r="J63" s="564">
        <v>1</v>
      </c>
      <c r="K63" s="570" t="s">
        <v>184</v>
      </c>
      <c r="L63" s="570"/>
      <c r="M63" s="562">
        <v>1982</v>
      </c>
      <c r="N63" s="562" t="s">
        <v>232</v>
      </c>
      <c r="O63" s="565">
        <v>1</v>
      </c>
      <c r="P63" s="571"/>
      <c r="Q63" s="567"/>
      <c r="R63" s="562"/>
    </row>
    <row r="64" spans="1:18" ht="15" customHeight="1">
      <c r="A64" s="562">
        <v>2013</v>
      </c>
      <c r="B64" s="563" t="s">
        <v>128</v>
      </c>
      <c r="C64" s="604"/>
      <c r="D64" s="604"/>
      <c r="E64" s="604"/>
      <c r="F64" s="564">
        <v>1</v>
      </c>
      <c r="G64" s="564"/>
      <c r="H64" s="564">
        <v>1</v>
      </c>
      <c r="I64" s="564">
        <v>1</v>
      </c>
      <c r="J64" s="564"/>
      <c r="K64" s="570" t="s">
        <v>54</v>
      </c>
      <c r="L64" s="570"/>
      <c r="M64" s="562">
        <v>1974</v>
      </c>
      <c r="N64" s="562" t="s">
        <v>232</v>
      </c>
      <c r="O64" s="565">
        <v>1</v>
      </c>
      <c r="P64" s="571"/>
      <c r="Q64" s="567"/>
      <c r="R64" s="562"/>
    </row>
    <row r="65" spans="1:18" ht="15" customHeight="1">
      <c r="A65" s="562">
        <v>2013</v>
      </c>
      <c r="B65" s="563" t="s">
        <v>128</v>
      </c>
      <c r="C65" s="604"/>
      <c r="D65" s="604"/>
      <c r="E65" s="604"/>
      <c r="F65" s="564">
        <v>1</v>
      </c>
      <c r="G65" s="564"/>
      <c r="H65" s="564">
        <v>1</v>
      </c>
      <c r="I65" s="564">
        <v>1</v>
      </c>
      <c r="J65" s="564"/>
      <c r="K65" s="568" t="s">
        <v>54</v>
      </c>
      <c r="L65" s="564"/>
      <c r="M65" s="564"/>
      <c r="N65" s="564" t="s">
        <v>181</v>
      </c>
      <c r="O65" s="566">
        <v>90</v>
      </c>
      <c r="P65" s="566"/>
      <c r="Q65" s="569"/>
      <c r="R65" s="562"/>
    </row>
    <row r="66" spans="1:18" ht="15" customHeight="1">
      <c r="A66" s="562">
        <v>2013</v>
      </c>
      <c r="B66" s="577" t="s">
        <v>128</v>
      </c>
      <c r="C66" s="604"/>
      <c r="D66" s="604"/>
      <c r="E66" s="604"/>
      <c r="F66" s="564">
        <v>1</v>
      </c>
      <c r="G66" s="564"/>
      <c r="H66" s="564">
        <v>1</v>
      </c>
      <c r="I66" s="564">
        <v>1</v>
      </c>
      <c r="J66" s="564"/>
      <c r="K66" s="564" t="s">
        <v>54</v>
      </c>
      <c r="L66" s="564"/>
      <c r="M66" s="564">
        <v>1961</v>
      </c>
      <c r="N66" s="564" t="s">
        <v>181</v>
      </c>
      <c r="O66" s="566">
        <v>90</v>
      </c>
      <c r="P66" s="566"/>
      <c r="Q66" s="569"/>
      <c r="R66" s="562"/>
    </row>
    <row r="67" spans="1:18" ht="15" customHeight="1">
      <c r="A67" s="562">
        <v>2013</v>
      </c>
      <c r="B67" s="562" t="s">
        <v>128</v>
      </c>
      <c r="C67" s="604"/>
      <c r="D67" s="604"/>
      <c r="E67" s="604"/>
      <c r="F67" s="564">
        <v>1</v>
      </c>
      <c r="G67" s="564"/>
      <c r="H67" s="564">
        <v>1</v>
      </c>
      <c r="I67" s="564"/>
      <c r="J67" s="564">
        <v>1</v>
      </c>
      <c r="K67" s="564" t="s">
        <v>48</v>
      </c>
      <c r="L67" s="564"/>
      <c r="M67" s="564">
        <v>1968</v>
      </c>
      <c r="N67" s="562" t="s">
        <v>232</v>
      </c>
      <c r="O67" s="565">
        <v>1</v>
      </c>
      <c r="P67" s="566"/>
      <c r="Q67" s="567"/>
      <c r="R67" s="562"/>
    </row>
    <row r="68" spans="1:18" ht="15" customHeight="1">
      <c r="A68" s="562">
        <v>2013</v>
      </c>
      <c r="B68" s="562" t="s">
        <v>128</v>
      </c>
      <c r="C68" s="604"/>
      <c r="D68" s="604"/>
      <c r="E68" s="604"/>
      <c r="F68" s="564">
        <v>1</v>
      </c>
      <c r="G68" s="564"/>
      <c r="H68" s="564">
        <v>1</v>
      </c>
      <c r="I68" s="564"/>
      <c r="J68" s="564">
        <v>1</v>
      </c>
      <c r="K68" s="570" t="s">
        <v>182</v>
      </c>
      <c r="L68" s="570"/>
      <c r="M68" s="562">
        <v>1973</v>
      </c>
      <c r="N68" s="562" t="s">
        <v>232</v>
      </c>
      <c r="O68" s="565">
        <v>1</v>
      </c>
      <c r="P68" s="571"/>
      <c r="Q68" s="567"/>
      <c r="R68" s="562"/>
    </row>
    <row r="69" spans="1:18" ht="15" customHeight="1">
      <c r="A69" s="562">
        <v>2013</v>
      </c>
      <c r="B69" s="562" t="s">
        <v>127</v>
      </c>
      <c r="C69" s="604"/>
      <c r="D69" s="604"/>
      <c r="E69" s="604"/>
      <c r="F69" s="564">
        <v>1</v>
      </c>
      <c r="G69" s="564"/>
      <c r="H69" s="564">
        <v>1</v>
      </c>
      <c r="I69" s="564"/>
      <c r="J69" s="564">
        <v>1</v>
      </c>
      <c r="K69" s="564" t="s">
        <v>182</v>
      </c>
      <c r="L69" s="564"/>
      <c r="M69" s="564">
        <v>1974</v>
      </c>
      <c r="N69" s="564" t="s">
        <v>181</v>
      </c>
      <c r="O69" s="566">
        <v>90</v>
      </c>
      <c r="P69" s="566"/>
      <c r="Q69" s="569"/>
      <c r="R69" s="562"/>
    </row>
    <row r="70" spans="1:18" ht="15" customHeight="1">
      <c r="A70" s="636" t="s">
        <v>160</v>
      </c>
      <c r="B70" s="637"/>
      <c r="C70" s="572" t="s">
        <v>154</v>
      </c>
      <c r="D70" s="572"/>
      <c r="E70" s="572"/>
      <c r="F70" s="573">
        <f>SUM(F58:F69)</f>
        <v>12</v>
      </c>
      <c r="G70" s="572">
        <v>0</v>
      </c>
      <c r="H70" s="572">
        <f>SUM(H58:H69)</f>
        <v>12</v>
      </c>
      <c r="I70" s="572">
        <f>SUM(I58:I69)</f>
        <v>5</v>
      </c>
      <c r="J70" s="572">
        <f>SUM(J58:J69)</f>
        <v>7</v>
      </c>
      <c r="K70" s="572"/>
      <c r="L70" s="572"/>
      <c r="M70" s="572"/>
      <c r="N70" s="572"/>
      <c r="O70" s="574">
        <f>SUM(O58:O69)</f>
        <v>724</v>
      </c>
      <c r="P70" s="574"/>
      <c r="Q70" s="575"/>
      <c r="R70" s="575"/>
    </row>
    <row r="71" spans="1:18" ht="15" customHeight="1">
      <c r="A71" s="634" t="s">
        <v>146</v>
      </c>
      <c r="B71" s="635"/>
      <c r="C71" s="558"/>
      <c r="D71" s="558"/>
      <c r="E71" s="558"/>
      <c r="F71" s="559"/>
      <c r="G71" s="558"/>
      <c r="H71" s="558"/>
      <c r="I71" s="558"/>
      <c r="J71" s="558"/>
      <c r="K71" s="558"/>
      <c r="L71" s="558"/>
      <c r="M71" s="558"/>
      <c r="N71" s="558"/>
      <c r="O71" s="560"/>
      <c r="P71" s="560"/>
      <c r="Q71" s="561"/>
      <c r="R71" s="561"/>
    </row>
    <row r="72" spans="1:18" ht="15" customHeight="1">
      <c r="A72" s="558" t="s">
        <v>124</v>
      </c>
      <c r="B72" s="558" t="s">
        <v>125</v>
      </c>
      <c r="C72" s="558" t="s">
        <v>138</v>
      </c>
      <c r="D72" s="558" t="s">
        <v>44</v>
      </c>
      <c r="E72" s="558" t="s">
        <v>45</v>
      </c>
      <c r="F72" s="559" t="s">
        <v>62</v>
      </c>
      <c r="G72" s="558" t="s">
        <v>156</v>
      </c>
      <c r="H72" s="558" t="s">
        <v>157</v>
      </c>
      <c r="I72" s="558" t="s">
        <v>69</v>
      </c>
      <c r="J72" s="558" t="s">
        <v>63</v>
      </c>
      <c r="K72" s="558" t="s">
        <v>216</v>
      </c>
      <c r="L72" s="558" t="s">
        <v>18</v>
      </c>
      <c r="M72" s="558" t="s">
        <v>61</v>
      </c>
      <c r="N72" s="558" t="s">
        <v>10</v>
      </c>
      <c r="O72" s="560" t="s">
        <v>122</v>
      </c>
      <c r="P72" s="560" t="s">
        <v>123</v>
      </c>
      <c r="Q72" s="561" t="s">
        <v>11</v>
      </c>
      <c r="R72" s="561" t="s">
        <v>21</v>
      </c>
    </row>
    <row r="73" spans="1:18" ht="15" customHeight="1">
      <c r="A73" s="562">
        <v>2013</v>
      </c>
      <c r="B73" s="563" t="s">
        <v>129</v>
      </c>
      <c r="C73" s="604"/>
      <c r="D73" s="604"/>
      <c r="E73" s="604"/>
      <c r="F73" s="564">
        <v>1</v>
      </c>
      <c r="G73" s="564"/>
      <c r="H73" s="564">
        <v>1</v>
      </c>
      <c r="I73" s="564"/>
      <c r="J73" s="564">
        <v>1</v>
      </c>
      <c r="K73" s="570" t="s">
        <v>182</v>
      </c>
      <c r="L73" s="570"/>
      <c r="M73" s="562">
        <v>1979</v>
      </c>
      <c r="N73" s="562" t="s">
        <v>232</v>
      </c>
      <c r="O73" s="565">
        <v>1</v>
      </c>
      <c r="P73" s="571"/>
      <c r="Q73" s="567"/>
      <c r="R73" s="562"/>
    </row>
    <row r="74" spans="1:18" ht="15" customHeight="1">
      <c r="A74" s="562">
        <v>2013</v>
      </c>
      <c r="B74" s="578" t="s">
        <v>129</v>
      </c>
      <c r="C74" s="604"/>
      <c r="D74" s="604"/>
      <c r="E74" s="604"/>
      <c r="F74" s="579">
        <v>1</v>
      </c>
      <c r="G74" s="579"/>
      <c r="H74" s="579">
        <v>1</v>
      </c>
      <c r="I74" s="579"/>
      <c r="J74" s="579">
        <v>1</v>
      </c>
      <c r="K74" s="570" t="s">
        <v>184</v>
      </c>
      <c r="L74" s="570"/>
      <c r="M74" s="562">
        <v>1973</v>
      </c>
      <c r="N74" s="562" t="s">
        <v>232</v>
      </c>
      <c r="O74" s="565">
        <v>1</v>
      </c>
      <c r="P74" s="571"/>
      <c r="Q74" s="567"/>
      <c r="R74" s="562"/>
    </row>
    <row r="75" spans="1:18" ht="15" customHeight="1">
      <c r="A75" s="562">
        <v>2013</v>
      </c>
      <c r="B75" s="578" t="s">
        <v>129</v>
      </c>
      <c r="C75" s="604"/>
      <c r="D75" s="604"/>
      <c r="E75" s="604"/>
      <c r="F75" s="564">
        <v>1</v>
      </c>
      <c r="G75" s="564"/>
      <c r="H75" s="564">
        <v>1</v>
      </c>
      <c r="I75" s="564">
        <v>1</v>
      </c>
      <c r="J75" s="564"/>
      <c r="K75" s="570" t="s">
        <v>54</v>
      </c>
      <c r="L75" s="570"/>
      <c r="M75" s="562">
        <v>1967</v>
      </c>
      <c r="N75" s="562" t="s">
        <v>232</v>
      </c>
      <c r="O75" s="565">
        <v>1</v>
      </c>
      <c r="P75" s="571"/>
      <c r="Q75" s="567"/>
      <c r="R75" s="562"/>
    </row>
    <row r="76" spans="1:18" ht="15" customHeight="1">
      <c r="A76" s="562">
        <v>2013</v>
      </c>
      <c r="B76" s="562" t="s">
        <v>129</v>
      </c>
      <c r="C76" s="604"/>
      <c r="D76" s="604"/>
      <c r="E76" s="604"/>
      <c r="F76" s="562">
        <v>1</v>
      </c>
      <c r="G76" s="562"/>
      <c r="H76" s="562">
        <v>1</v>
      </c>
      <c r="I76" s="562"/>
      <c r="J76" s="562">
        <v>1</v>
      </c>
      <c r="K76" s="570" t="s">
        <v>184</v>
      </c>
      <c r="L76" s="570"/>
      <c r="M76" s="562">
        <v>1955</v>
      </c>
      <c r="N76" s="562" t="s">
        <v>232</v>
      </c>
      <c r="O76" s="565">
        <v>1</v>
      </c>
      <c r="P76" s="571"/>
      <c r="Q76" s="567"/>
      <c r="R76" s="562"/>
    </row>
    <row r="77" spans="1:18" ht="15" customHeight="1">
      <c r="A77" s="562">
        <v>2013</v>
      </c>
      <c r="B77" s="577" t="s">
        <v>129</v>
      </c>
      <c r="C77" s="604"/>
      <c r="D77" s="604"/>
      <c r="E77" s="604"/>
      <c r="F77" s="564">
        <v>1</v>
      </c>
      <c r="G77" s="564">
        <v>1</v>
      </c>
      <c r="H77" s="564"/>
      <c r="I77" s="564">
        <v>1</v>
      </c>
      <c r="J77" s="564"/>
      <c r="K77" s="568" t="s">
        <v>54</v>
      </c>
      <c r="L77" s="564"/>
      <c r="M77" s="564">
        <v>1967</v>
      </c>
      <c r="N77" s="564" t="s">
        <v>181</v>
      </c>
      <c r="O77" s="566">
        <v>90</v>
      </c>
      <c r="P77" s="566"/>
      <c r="Q77" s="569"/>
      <c r="R77" s="562"/>
    </row>
    <row r="78" spans="1:18" ht="15" customHeight="1">
      <c r="A78" s="562">
        <v>2013</v>
      </c>
      <c r="B78" s="562" t="s">
        <v>129</v>
      </c>
      <c r="C78" s="604"/>
      <c r="D78" s="604"/>
      <c r="E78" s="604"/>
      <c r="F78" s="564">
        <v>1</v>
      </c>
      <c r="G78" s="564"/>
      <c r="H78" s="564">
        <v>1</v>
      </c>
      <c r="I78" s="564">
        <v>1</v>
      </c>
      <c r="J78" s="564"/>
      <c r="K78" s="570" t="s">
        <v>54</v>
      </c>
      <c r="L78" s="570"/>
      <c r="M78" s="562">
        <v>1970</v>
      </c>
      <c r="N78" s="562" t="s">
        <v>232</v>
      </c>
      <c r="O78" s="565">
        <v>1</v>
      </c>
      <c r="P78" s="571"/>
      <c r="Q78" s="567"/>
      <c r="R78" s="562"/>
    </row>
    <row r="79" spans="1:18" ht="15" customHeight="1">
      <c r="A79" s="562">
        <v>2013</v>
      </c>
      <c r="B79" s="562" t="s">
        <v>129</v>
      </c>
      <c r="C79" s="604"/>
      <c r="D79" s="604"/>
      <c r="E79" s="604"/>
      <c r="F79" s="564">
        <v>1</v>
      </c>
      <c r="G79" s="564"/>
      <c r="H79" s="564">
        <v>1</v>
      </c>
      <c r="I79" s="564">
        <v>1</v>
      </c>
      <c r="J79" s="564"/>
      <c r="K79" s="570" t="s">
        <v>54</v>
      </c>
      <c r="L79" s="570"/>
      <c r="M79" s="564">
        <v>1965</v>
      </c>
      <c r="N79" s="562" t="s">
        <v>232</v>
      </c>
      <c r="O79" s="565">
        <v>1</v>
      </c>
      <c r="P79" s="566"/>
      <c r="Q79" s="567"/>
      <c r="R79" s="562"/>
    </row>
    <row r="80" spans="1:18" ht="15" customHeight="1">
      <c r="A80" s="562">
        <v>2013</v>
      </c>
      <c r="B80" s="577" t="s">
        <v>129</v>
      </c>
      <c r="C80" s="604"/>
      <c r="D80" s="604"/>
      <c r="E80" s="604"/>
      <c r="F80" s="564">
        <v>1</v>
      </c>
      <c r="G80" s="564"/>
      <c r="H80" s="564">
        <v>1</v>
      </c>
      <c r="I80" s="564"/>
      <c r="J80" s="564">
        <v>1</v>
      </c>
      <c r="K80" s="564" t="s">
        <v>48</v>
      </c>
      <c r="L80" s="564"/>
      <c r="M80" s="564">
        <v>1948</v>
      </c>
      <c r="N80" s="562" t="s">
        <v>232</v>
      </c>
      <c r="O80" s="565">
        <v>1</v>
      </c>
      <c r="P80" s="566"/>
      <c r="Q80" s="567"/>
      <c r="R80" s="562"/>
    </row>
    <row r="81" spans="1:18" ht="15" customHeight="1">
      <c r="A81" s="562">
        <v>2013</v>
      </c>
      <c r="B81" s="562" t="s">
        <v>129</v>
      </c>
      <c r="C81" s="604"/>
      <c r="D81" s="604"/>
      <c r="E81" s="604"/>
      <c r="F81" s="564">
        <v>1</v>
      </c>
      <c r="G81" s="564"/>
      <c r="H81" s="564">
        <v>1</v>
      </c>
      <c r="I81" s="564"/>
      <c r="J81" s="564">
        <v>1</v>
      </c>
      <c r="K81" s="570" t="s">
        <v>182</v>
      </c>
      <c r="L81" s="570"/>
      <c r="M81" s="562">
        <v>1957</v>
      </c>
      <c r="N81" s="562" t="s">
        <v>232</v>
      </c>
      <c r="O81" s="565">
        <v>1</v>
      </c>
      <c r="P81" s="571"/>
      <c r="Q81" s="567"/>
      <c r="R81" s="562"/>
    </row>
    <row r="82" spans="1:18" ht="15" customHeight="1">
      <c r="A82" s="562">
        <v>2013</v>
      </c>
      <c r="B82" s="562" t="s">
        <v>129</v>
      </c>
      <c r="C82" s="604"/>
      <c r="D82" s="604"/>
      <c r="E82" s="604"/>
      <c r="F82" s="564">
        <v>1</v>
      </c>
      <c r="G82" s="564"/>
      <c r="H82" s="564">
        <v>1</v>
      </c>
      <c r="I82" s="564"/>
      <c r="J82" s="564">
        <v>1</v>
      </c>
      <c r="K82" s="570" t="s">
        <v>48</v>
      </c>
      <c r="L82" s="570"/>
      <c r="M82" s="562">
        <v>1960</v>
      </c>
      <c r="N82" s="562" t="s">
        <v>232</v>
      </c>
      <c r="O82" s="565">
        <v>1</v>
      </c>
      <c r="P82" s="571"/>
      <c r="Q82" s="567"/>
      <c r="R82" s="562"/>
    </row>
    <row r="83" spans="1:18" ht="15" customHeight="1">
      <c r="A83" s="562">
        <v>2013</v>
      </c>
      <c r="B83" s="562" t="s">
        <v>129</v>
      </c>
      <c r="C83" s="604"/>
      <c r="D83" s="604"/>
      <c r="E83" s="604"/>
      <c r="F83" s="564">
        <v>1</v>
      </c>
      <c r="G83" s="564"/>
      <c r="H83" s="564">
        <v>1</v>
      </c>
      <c r="I83" s="564"/>
      <c r="J83" s="564">
        <v>1</v>
      </c>
      <c r="K83" s="564" t="s">
        <v>56</v>
      </c>
      <c r="L83" s="564"/>
      <c r="M83" s="564">
        <v>1956</v>
      </c>
      <c r="N83" s="562" t="s">
        <v>232</v>
      </c>
      <c r="O83" s="565">
        <v>1</v>
      </c>
      <c r="P83" s="566"/>
      <c r="Q83" s="567"/>
      <c r="R83" s="562"/>
    </row>
    <row r="84" spans="1:18" ht="15" customHeight="1">
      <c r="A84" s="562">
        <v>2013</v>
      </c>
      <c r="B84" s="562" t="s">
        <v>129</v>
      </c>
      <c r="C84" s="604"/>
      <c r="D84" s="604"/>
      <c r="E84" s="604"/>
      <c r="F84" s="564">
        <v>1</v>
      </c>
      <c r="G84" s="564"/>
      <c r="H84" s="564">
        <v>1</v>
      </c>
      <c r="I84" s="564"/>
      <c r="J84" s="564">
        <v>1</v>
      </c>
      <c r="K84" s="564" t="s">
        <v>55</v>
      </c>
      <c r="L84" s="564"/>
      <c r="M84" s="564">
        <v>1978</v>
      </c>
      <c r="N84" s="564" t="s">
        <v>181</v>
      </c>
      <c r="O84" s="566">
        <v>90</v>
      </c>
      <c r="P84" s="566"/>
      <c r="Q84" s="569"/>
      <c r="R84" s="562"/>
    </row>
    <row r="85" spans="1:18" ht="15" customHeight="1">
      <c r="A85" s="562">
        <v>2013</v>
      </c>
      <c r="B85" s="562" t="s">
        <v>129</v>
      </c>
      <c r="C85" s="604"/>
      <c r="D85" s="604"/>
      <c r="E85" s="604"/>
      <c r="F85" s="564">
        <v>1</v>
      </c>
      <c r="G85" s="564"/>
      <c r="H85" s="564">
        <v>1</v>
      </c>
      <c r="I85" s="564"/>
      <c r="J85" s="562">
        <v>1</v>
      </c>
      <c r="K85" s="562" t="s">
        <v>48</v>
      </c>
      <c r="L85" s="562"/>
      <c r="M85" s="564">
        <v>1957</v>
      </c>
      <c r="N85" s="562" t="s">
        <v>232</v>
      </c>
      <c r="O85" s="565">
        <v>1</v>
      </c>
      <c r="P85" s="566"/>
      <c r="Q85" s="567"/>
      <c r="R85" s="562"/>
    </row>
    <row r="86" spans="1:18" ht="15" customHeight="1">
      <c r="A86" s="562">
        <v>2013</v>
      </c>
      <c r="B86" s="562" t="s">
        <v>129</v>
      </c>
      <c r="C86" s="604"/>
      <c r="D86" s="604"/>
      <c r="E86" s="604"/>
      <c r="F86" s="564">
        <v>1</v>
      </c>
      <c r="G86" s="564"/>
      <c r="H86" s="564">
        <v>1</v>
      </c>
      <c r="I86" s="564"/>
      <c r="J86" s="564">
        <v>1</v>
      </c>
      <c r="K86" s="570" t="s">
        <v>190</v>
      </c>
      <c r="L86" s="570"/>
      <c r="M86" s="562">
        <v>1980</v>
      </c>
      <c r="N86" s="562" t="s">
        <v>232</v>
      </c>
      <c r="O86" s="565">
        <v>1</v>
      </c>
      <c r="P86" s="571"/>
      <c r="Q86" s="567"/>
      <c r="R86" s="562"/>
    </row>
    <row r="87" spans="1:18" ht="15" customHeight="1">
      <c r="A87" s="562">
        <v>2013</v>
      </c>
      <c r="B87" s="562" t="s">
        <v>129</v>
      </c>
      <c r="C87" s="604"/>
      <c r="D87" s="604"/>
      <c r="E87" s="604"/>
      <c r="F87" s="564">
        <v>1</v>
      </c>
      <c r="G87" s="564"/>
      <c r="H87" s="564">
        <v>1</v>
      </c>
      <c r="I87" s="564"/>
      <c r="J87" s="564">
        <v>1</v>
      </c>
      <c r="K87" s="564" t="s">
        <v>191</v>
      </c>
      <c r="L87" s="564"/>
      <c r="M87" s="564">
        <v>1979</v>
      </c>
      <c r="N87" s="562" t="s">
        <v>232</v>
      </c>
      <c r="O87" s="565">
        <v>1</v>
      </c>
      <c r="P87" s="566"/>
      <c r="Q87" s="567"/>
      <c r="R87" s="562"/>
    </row>
    <row r="88" spans="1:18" ht="15" customHeight="1">
      <c r="A88" s="562">
        <v>2013</v>
      </c>
      <c r="B88" s="562" t="s">
        <v>129</v>
      </c>
      <c r="C88" s="604"/>
      <c r="D88" s="604"/>
      <c r="E88" s="604"/>
      <c r="F88" s="564">
        <v>1</v>
      </c>
      <c r="G88" s="564"/>
      <c r="H88" s="564">
        <v>1</v>
      </c>
      <c r="I88" s="564"/>
      <c r="J88" s="564">
        <v>1</v>
      </c>
      <c r="K88" s="564" t="s">
        <v>48</v>
      </c>
      <c r="L88" s="564"/>
      <c r="M88" s="564">
        <v>1955</v>
      </c>
      <c r="N88" s="562" t="s">
        <v>232</v>
      </c>
      <c r="O88" s="565">
        <v>1</v>
      </c>
      <c r="P88" s="566"/>
      <c r="Q88" s="567"/>
      <c r="R88" s="562"/>
    </row>
    <row r="89" spans="1:18" ht="15" customHeight="1">
      <c r="A89" s="562">
        <v>2013</v>
      </c>
      <c r="B89" s="562" t="s">
        <v>129</v>
      </c>
      <c r="C89" s="604"/>
      <c r="D89" s="604"/>
      <c r="E89" s="604"/>
      <c r="F89" s="564">
        <v>1</v>
      </c>
      <c r="G89" s="564"/>
      <c r="H89" s="564">
        <v>1</v>
      </c>
      <c r="I89" s="564"/>
      <c r="J89" s="564">
        <v>1</v>
      </c>
      <c r="K89" s="570" t="s">
        <v>56</v>
      </c>
      <c r="L89" s="570"/>
      <c r="M89" s="562">
        <v>1962</v>
      </c>
      <c r="N89" s="562" t="s">
        <v>232</v>
      </c>
      <c r="O89" s="565">
        <v>1</v>
      </c>
      <c r="P89" s="571"/>
      <c r="Q89" s="567"/>
      <c r="R89" s="562"/>
    </row>
    <row r="90" spans="1:18" ht="15" customHeight="1">
      <c r="A90" s="562">
        <v>2013</v>
      </c>
      <c r="B90" s="562" t="s">
        <v>129</v>
      </c>
      <c r="C90" s="604"/>
      <c r="D90" s="604"/>
      <c r="E90" s="604"/>
      <c r="F90" s="564">
        <v>1</v>
      </c>
      <c r="G90" s="564"/>
      <c r="H90" s="564">
        <v>1</v>
      </c>
      <c r="I90" s="564"/>
      <c r="J90" s="564">
        <v>1</v>
      </c>
      <c r="K90" s="570" t="s">
        <v>182</v>
      </c>
      <c r="L90" s="570"/>
      <c r="M90" s="562">
        <v>1978</v>
      </c>
      <c r="N90" s="562" t="s">
        <v>232</v>
      </c>
      <c r="O90" s="565">
        <v>1</v>
      </c>
      <c r="P90" s="571"/>
      <c r="Q90" s="567"/>
      <c r="R90" s="562"/>
    </row>
    <row r="91" spans="1:18" ht="15" customHeight="1">
      <c r="A91" s="562">
        <v>2013</v>
      </c>
      <c r="B91" s="562" t="s">
        <v>129</v>
      </c>
      <c r="C91" s="604"/>
      <c r="D91" s="604"/>
      <c r="E91" s="604"/>
      <c r="F91" s="564">
        <v>1</v>
      </c>
      <c r="G91" s="564">
        <v>1</v>
      </c>
      <c r="H91" s="564"/>
      <c r="I91" s="564"/>
      <c r="J91" s="564">
        <v>1</v>
      </c>
      <c r="K91" s="570" t="s">
        <v>182</v>
      </c>
      <c r="L91" s="570"/>
      <c r="M91" s="562">
        <v>1977</v>
      </c>
      <c r="N91" s="562" t="s">
        <v>232</v>
      </c>
      <c r="O91" s="565">
        <v>1</v>
      </c>
      <c r="P91" s="571"/>
      <c r="Q91" s="567"/>
      <c r="R91" s="562"/>
    </row>
    <row r="92" spans="1:18" ht="15" customHeight="1">
      <c r="A92" s="562">
        <v>2013</v>
      </c>
      <c r="B92" s="562" t="s">
        <v>129</v>
      </c>
      <c r="C92" s="604"/>
      <c r="D92" s="604"/>
      <c r="E92" s="604"/>
      <c r="F92" s="564">
        <v>1</v>
      </c>
      <c r="G92" s="564"/>
      <c r="H92" s="564">
        <v>1</v>
      </c>
      <c r="I92" s="564"/>
      <c r="J92" s="564">
        <v>1</v>
      </c>
      <c r="K92" s="568" t="s">
        <v>192</v>
      </c>
      <c r="L92" s="564"/>
      <c r="M92" s="564">
        <v>1971</v>
      </c>
      <c r="N92" s="564" t="s">
        <v>181</v>
      </c>
      <c r="O92" s="566">
        <v>90</v>
      </c>
      <c r="P92" s="566"/>
      <c r="Q92" s="569"/>
      <c r="R92" s="562"/>
    </row>
    <row r="93" spans="1:18" ht="15" customHeight="1">
      <c r="A93" s="562">
        <v>2013</v>
      </c>
      <c r="B93" s="562" t="s">
        <v>129</v>
      </c>
      <c r="C93" s="604"/>
      <c r="D93" s="604"/>
      <c r="E93" s="604"/>
      <c r="F93" s="564">
        <v>1</v>
      </c>
      <c r="G93" s="564"/>
      <c r="H93" s="564">
        <v>1</v>
      </c>
      <c r="I93" s="564"/>
      <c r="J93" s="564">
        <v>1</v>
      </c>
      <c r="K93" s="564" t="s">
        <v>56</v>
      </c>
      <c r="L93" s="564"/>
      <c r="M93" s="564">
        <v>1971</v>
      </c>
      <c r="N93" s="562" t="s">
        <v>232</v>
      </c>
      <c r="O93" s="565">
        <v>1</v>
      </c>
      <c r="P93" s="566"/>
      <c r="Q93" s="567"/>
      <c r="R93" s="562"/>
    </row>
    <row r="94" spans="1:18" ht="15" customHeight="1">
      <c r="A94" s="562">
        <v>2013</v>
      </c>
      <c r="B94" s="562" t="s">
        <v>129</v>
      </c>
      <c r="C94" s="604"/>
      <c r="D94" s="604"/>
      <c r="E94" s="604"/>
      <c r="F94" s="564">
        <v>1</v>
      </c>
      <c r="G94" s="564"/>
      <c r="H94" s="564">
        <v>1</v>
      </c>
      <c r="I94" s="564"/>
      <c r="J94" s="564">
        <v>1</v>
      </c>
      <c r="K94" s="570" t="s">
        <v>48</v>
      </c>
      <c r="L94" s="570"/>
      <c r="M94" s="562">
        <v>1955</v>
      </c>
      <c r="N94" s="562" t="s">
        <v>232</v>
      </c>
      <c r="O94" s="565">
        <v>1</v>
      </c>
      <c r="P94" s="571"/>
      <c r="Q94" s="567"/>
      <c r="R94" s="562"/>
    </row>
    <row r="95" spans="1:18" ht="15" customHeight="1">
      <c r="A95" s="636" t="s">
        <v>161</v>
      </c>
      <c r="B95" s="637"/>
      <c r="C95" s="572" t="s">
        <v>154</v>
      </c>
      <c r="D95" s="572"/>
      <c r="E95" s="572"/>
      <c r="F95" s="573">
        <f>SUM(F73:F94)</f>
        <v>22</v>
      </c>
      <c r="G95" s="572">
        <f>SUM(G73:G94)</f>
        <v>2</v>
      </c>
      <c r="H95" s="572">
        <f>SUM(H73:H94)</f>
        <v>20</v>
      </c>
      <c r="I95" s="572">
        <f>SUM(I73:I94)</f>
        <v>4</v>
      </c>
      <c r="J95" s="572">
        <f>SUM(J73:J94)</f>
        <v>18</v>
      </c>
      <c r="K95" s="572"/>
      <c r="L95" s="572"/>
      <c r="M95" s="572"/>
      <c r="N95" s="572"/>
      <c r="O95" s="574">
        <f>SUM(O73:O94)</f>
        <v>289</v>
      </c>
      <c r="P95" s="574"/>
      <c r="Q95" s="575"/>
      <c r="R95" s="575"/>
    </row>
    <row r="96" spans="1:18" ht="15" customHeight="1">
      <c r="A96" s="634" t="s">
        <v>147</v>
      </c>
      <c r="B96" s="635"/>
      <c r="C96" s="558"/>
      <c r="D96" s="558"/>
      <c r="E96" s="558"/>
      <c r="F96" s="559"/>
      <c r="G96" s="558"/>
      <c r="H96" s="558"/>
      <c r="I96" s="558"/>
      <c r="J96" s="558"/>
      <c r="K96" s="558"/>
      <c r="L96" s="558"/>
      <c r="M96" s="558"/>
      <c r="N96" s="558"/>
      <c r="O96" s="560"/>
      <c r="P96" s="560"/>
      <c r="Q96" s="561"/>
      <c r="R96" s="561"/>
    </row>
    <row r="97" spans="1:18" ht="45" customHeight="1">
      <c r="A97" s="558" t="s">
        <v>124</v>
      </c>
      <c r="B97" s="558" t="s">
        <v>125</v>
      </c>
      <c r="C97" s="558" t="s">
        <v>138</v>
      </c>
      <c r="D97" s="558" t="s">
        <v>44</v>
      </c>
      <c r="E97" s="558" t="s">
        <v>45</v>
      </c>
      <c r="F97" s="559" t="s">
        <v>62</v>
      </c>
      <c r="G97" s="558" t="s">
        <v>156</v>
      </c>
      <c r="H97" s="558" t="s">
        <v>157</v>
      </c>
      <c r="I97" s="558" t="s">
        <v>69</v>
      </c>
      <c r="J97" s="558" t="s">
        <v>63</v>
      </c>
      <c r="K97" s="558" t="s">
        <v>216</v>
      </c>
      <c r="L97" s="558" t="s">
        <v>18</v>
      </c>
      <c r="M97" s="558" t="s">
        <v>61</v>
      </c>
      <c r="N97" s="558" t="s">
        <v>10</v>
      </c>
      <c r="O97" s="560" t="s">
        <v>122</v>
      </c>
      <c r="P97" s="560" t="s">
        <v>123</v>
      </c>
      <c r="Q97" s="561" t="s">
        <v>11</v>
      </c>
      <c r="R97" s="561" t="s">
        <v>21</v>
      </c>
    </row>
    <row r="98" spans="1:18" ht="15" customHeight="1">
      <c r="A98" s="562">
        <v>2013</v>
      </c>
      <c r="B98" s="562" t="s">
        <v>130</v>
      </c>
      <c r="C98" s="604"/>
      <c r="D98" s="604"/>
      <c r="E98" s="604"/>
      <c r="F98" s="564">
        <v>1</v>
      </c>
      <c r="G98" s="564"/>
      <c r="H98" s="564">
        <v>1</v>
      </c>
      <c r="I98" s="564">
        <v>1</v>
      </c>
      <c r="J98" s="564"/>
      <c r="K98" s="564" t="s">
        <v>54</v>
      </c>
      <c r="L98" s="564"/>
      <c r="M98" s="564">
        <v>1960</v>
      </c>
      <c r="N98" s="562" t="s">
        <v>232</v>
      </c>
      <c r="O98" s="565">
        <v>1</v>
      </c>
      <c r="P98" s="566"/>
      <c r="Q98" s="567"/>
      <c r="R98" s="562"/>
    </row>
    <row r="99" spans="1:18" ht="15" customHeight="1">
      <c r="A99" s="562">
        <v>2013</v>
      </c>
      <c r="B99" s="562" t="s">
        <v>130</v>
      </c>
      <c r="C99" s="604"/>
      <c r="D99" s="604"/>
      <c r="E99" s="604"/>
      <c r="F99" s="564">
        <v>1</v>
      </c>
      <c r="G99" s="564"/>
      <c r="H99" s="564">
        <v>1</v>
      </c>
      <c r="I99" s="564"/>
      <c r="J99" s="564">
        <v>1</v>
      </c>
      <c r="K99" s="564" t="s">
        <v>193</v>
      </c>
      <c r="L99" s="564"/>
      <c r="M99" s="564">
        <v>1970</v>
      </c>
      <c r="N99" s="562" t="s">
        <v>232</v>
      </c>
      <c r="O99" s="565">
        <v>1</v>
      </c>
      <c r="P99" s="566"/>
      <c r="Q99" s="567"/>
      <c r="R99" s="562"/>
    </row>
    <row r="100" spans="1:18" ht="15" customHeight="1">
      <c r="A100" s="562">
        <v>2013</v>
      </c>
      <c r="B100" s="562" t="s">
        <v>130</v>
      </c>
      <c r="C100" s="604"/>
      <c r="D100" s="604"/>
      <c r="E100" s="604"/>
      <c r="F100" s="564">
        <v>1</v>
      </c>
      <c r="G100" s="564"/>
      <c r="H100" s="564">
        <v>1</v>
      </c>
      <c r="I100" s="564"/>
      <c r="J100" s="564">
        <v>1</v>
      </c>
      <c r="K100" s="568" t="s">
        <v>55</v>
      </c>
      <c r="L100" s="564"/>
      <c r="M100" s="564"/>
      <c r="N100" s="564" t="s">
        <v>181</v>
      </c>
      <c r="O100" s="566">
        <v>90</v>
      </c>
      <c r="P100" s="566"/>
      <c r="Q100" s="569"/>
      <c r="R100" s="562"/>
    </row>
    <row r="101" spans="1:18" ht="15" customHeight="1">
      <c r="A101" s="562">
        <v>2013</v>
      </c>
      <c r="B101" s="562" t="s">
        <v>130</v>
      </c>
      <c r="C101" s="604"/>
      <c r="D101" s="604"/>
      <c r="E101" s="604"/>
      <c r="F101" s="564">
        <v>1</v>
      </c>
      <c r="G101" s="564"/>
      <c r="H101" s="564">
        <v>1</v>
      </c>
      <c r="I101" s="564"/>
      <c r="J101" s="564">
        <v>1</v>
      </c>
      <c r="K101" s="564" t="s">
        <v>48</v>
      </c>
      <c r="L101" s="564"/>
      <c r="M101" s="564">
        <v>1965</v>
      </c>
      <c r="N101" s="562" t="s">
        <v>232</v>
      </c>
      <c r="O101" s="565">
        <v>1</v>
      </c>
      <c r="P101" s="566"/>
      <c r="Q101" s="567"/>
      <c r="R101" s="562"/>
    </row>
    <row r="102" spans="1:18" ht="15" customHeight="1">
      <c r="A102" s="562">
        <v>2013</v>
      </c>
      <c r="B102" s="568" t="s">
        <v>130</v>
      </c>
      <c r="C102" s="604"/>
      <c r="D102" s="604"/>
      <c r="E102" s="604"/>
      <c r="F102" s="564">
        <v>1</v>
      </c>
      <c r="G102" s="564"/>
      <c r="H102" s="564">
        <v>1</v>
      </c>
      <c r="I102" s="564"/>
      <c r="J102" s="564">
        <v>1</v>
      </c>
      <c r="K102" s="570" t="s">
        <v>192</v>
      </c>
      <c r="L102" s="570"/>
      <c r="M102" s="562">
        <v>1976</v>
      </c>
      <c r="N102" s="562" t="s">
        <v>232</v>
      </c>
      <c r="O102" s="565">
        <v>1</v>
      </c>
      <c r="P102" s="571"/>
      <c r="Q102" s="567"/>
      <c r="R102" s="562"/>
    </row>
    <row r="103" spans="1:18" ht="15" customHeight="1">
      <c r="A103" s="636" t="s">
        <v>194</v>
      </c>
      <c r="B103" s="637"/>
      <c r="C103" s="572" t="s">
        <v>154</v>
      </c>
      <c r="D103" s="572"/>
      <c r="E103" s="572"/>
      <c r="F103" s="573">
        <f>SUM(F98:F102)</f>
        <v>5</v>
      </c>
      <c r="G103" s="572">
        <v>0</v>
      </c>
      <c r="H103" s="572">
        <f>SUM(H98:H102)</f>
        <v>5</v>
      </c>
      <c r="I103" s="572">
        <f>SUM(I98:I102)</f>
        <v>1</v>
      </c>
      <c r="J103" s="572">
        <f>SUM(J98:J102)</f>
        <v>4</v>
      </c>
      <c r="K103" s="572"/>
      <c r="L103" s="572"/>
      <c r="M103" s="572"/>
      <c r="N103" s="572"/>
      <c r="O103" s="574">
        <f>SUM(O98:O102)</f>
        <v>94</v>
      </c>
      <c r="P103" s="574"/>
      <c r="Q103" s="575"/>
      <c r="R103" s="575"/>
    </row>
    <row r="104" spans="1:18" ht="14.25" customHeight="1">
      <c r="A104" s="634" t="s">
        <v>148</v>
      </c>
      <c r="B104" s="635"/>
      <c r="C104" s="558"/>
      <c r="D104" s="558"/>
      <c r="E104" s="558"/>
      <c r="F104" s="559"/>
      <c r="G104" s="558"/>
      <c r="H104" s="558"/>
      <c r="I104" s="558"/>
      <c r="J104" s="558"/>
      <c r="K104" s="558"/>
      <c r="L104" s="558"/>
      <c r="M104" s="558"/>
      <c r="N104" s="558"/>
      <c r="O104" s="560"/>
      <c r="P104" s="560"/>
      <c r="Q104" s="561"/>
      <c r="R104" s="561"/>
    </row>
    <row r="105" spans="1:18" ht="45" customHeight="1">
      <c r="A105" s="558" t="s">
        <v>124</v>
      </c>
      <c r="B105" s="558" t="s">
        <v>125</v>
      </c>
      <c r="C105" s="558" t="s">
        <v>138</v>
      </c>
      <c r="D105" s="558" t="s">
        <v>44</v>
      </c>
      <c r="E105" s="558" t="s">
        <v>45</v>
      </c>
      <c r="F105" s="559" t="s">
        <v>62</v>
      </c>
      <c r="G105" s="558" t="s">
        <v>156</v>
      </c>
      <c r="H105" s="558" t="s">
        <v>157</v>
      </c>
      <c r="I105" s="558" t="s">
        <v>69</v>
      </c>
      <c r="J105" s="558" t="s">
        <v>63</v>
      </c>
      <c r="K105" s="558" t="s">
        <v>216</v>
      </c>
      <c r="L105" s="558" t="s">
        <v>18</v>
      </c>
      <c r="M105" s="558" t="s">
        <v>61</v>
      </c>
      <c r="N105" s="558" t="s">
        <v>10</v>
      </c>
      <c r="O105" s="560" t="s">
        <v>122</v>
      </c>
      <c r="P105" s="560" t="s">
        <v>123</v>
      </c>
      <c r="Q105" s="561" t="s">
        <v>11</v>
      </c>
      <c r="R105" s="561" t="s">
        <v>21</v>
      </c>
    </row>
    <row r="106" spans="1:18" ht="15" customHeight="1">
      <c r="A106" s="562">
        <v>2013</v>
      </c>
      <c r="B106" s="563" t="s">
        <v>131</v>
      </c>
      <c r="C106" s="604"/>
      <c r="D106" s="604"/>
      <c r="E106" s="604"/>
      <c r="F106" s="564">
        <v>1</v>
      </c>
      <c r="G106" s="564"/>
      <c r="H106" s="564">
        <v>1</v>
      </c>
      <c r="I106" s="564"/>
      <c r="J106" s="564">
        <v>1</v>
      </c>
      <c r="K106" s="570" t="s">
        <v>225</v>
      </c>
      <c r="L106" s="570"/>
      <c r="M106" s="562">
        <v>1981</v>
      </c>
      <c r="N106" s="562" t="s">
        <v>232</v>
      </c>
      <c r="O106" s="565">
        <v>1</v>
      </c>
      <c r="P106" s="571"/>
      <c r="Q106" s="567"/>
      <c r="R106" s="562"/>
    </row>
    <row r="107" spans="1:18" ht="15" customHeight="1">
      <c r="A107" s="562">
        <v>2013</v>
      </c>
      <c r="B107" s="562" t="s">
        <v>131</v>
      </c>
      <c r="C107" s="604"/>
      <c r="D107" s="604"/>
      <c r="E107" s="604"/>
      <c r="F107" s="564">
        <v>1</v>
      </c>
      <c r="G107" s="564"/>
      <c r="H107" s="564">
        <v>1</v>
      </c>
      <c r="I107" s="564"/>
      <c r="J107" s="564">
        <v>1</v>
      </c>
      <c r="K107" s="564" t="s">
        <v>184</v>
      </c>
      <c r="L107" s="564"/>
      <c r="M107" s="564">
        <v>1971</v>
      </c>
      <c r="N107" s="562" t="s">
        <v>232</v>
      </c>
      <c r="O107" s="565">
        <v>1</v>
      </c>
      <c r="P107" s="566"/>
      <c r="Q107" s="567"/>
      <c r="R107" s="562"/>
    </row>
    <row r="108" spans="1:18" ht="15" customHeight="1">
      <c r="A108" s="562">
        <v>2013</v>
      </c>
      <c r="B108" s="562" t="s">
        <v>131</v>
      </c>
      <c r="C108" s="604"/>
      <c r="D108" s="604"/>
      <c r="E108" s="604"/>
      <c r="F108" s="564">
        <v>1</v>
      </c>
      <c r="G108" s="564"/>
      <c r="H108" s="564">
        <v>1</v>
      </c>
      <c r="I108" s="564">
        <v>1</v>
      </c>
      <c r="J108" s="564"/>
      <c r="K108" s="570" t="s">
        <v>54</v>
      </c>
      <c r="L108" s="570"/>
      <c r="M108" s="562">
        <v>1959</v>
      </c>
      <c r="N108" s="562" t="s">
        <v>232</v>
      </c>
      <c r="O108" s="565">
        <v>1</v>
      </c>
      <c r="P108" s="571"/>
      <c r="Q108" s="567"/>
      <c r="R108" s="562"/>
    </row>
    <row r="109" spans="1:18" ht="15" customHeight="1">
      <c r="A109" s="562">
        <v>2013</v>
      </c>
      <c r="B109" s="562" t="s">
        <v>131</v>
      </c>
      <c r="C109" s="604"/>
      <c r="D109" s="604"/>
      <c r="E109" s="604"/>
      <c r="F109" s="564">
        <v>1</v>
      </c>
      <c r="G109" s="564"/>
      <c r="H109" s="564">
        <v>1</v>
      </c>
      <c r="I109" s="564"/>
      <c r="J109" s="564">
        <v>1</v>
      </c>
      <c r="K109" s="570" t="s">
        <v>182</v>
      </c>
      <c r="L109" s="570"/>
      <c r="M109" s="562">
        <v>1984</v>
      </c>
      <c r="N109" s="562" t="s">
        <v>232</v>
      </c>
      <c r="O109" s="565">
        <v>1</v>
      </c>
      <c r="P109" s="571"/>
      <c r="Q109" s="567"/>
      <c r="R109" s="562"/>
    </row>
    <row r="110" spans="1:18" ht="15" customHeight="1">
      <c r="A110" s="562">
        <v>2013</v>
      </c>
      <c r="B110" s="562" t="s">
        <v>131</v>
      </c>
      <c r="C110" s="604"/>
      <c r="D110" s="604"/>
      <c r="E110" s="604"/>
      <c r="F110" s="564">
        <v>1</v>
      </c>
      <c r="G110" s="564"/>
      <c r="H110" s="564">
        <v>1</v>
      </c>
      <c r="I110" s="564">
        <v>1</v>
      </c>
      <c r="J110" s="564"/>
      <c r="K110" s="564" t="s">
        <v>54</v>
      </c>
      <c r="L110" s="564"/>
      <c r="M110" s="564">
        <v>1971</v>
      </c>
      <c r="N110" s="562" t="s">
        <v>232</v>
      </c>
      <c r="O110" s="565">
        <v>1</v>
      </c>
      <c r="P110" s="566"/>
      <c r="Q110" s="567"/>
      <c r="R110" s="562"/>
    </row>
    <row r="111" spans="1:18" ht="15" customHeight="1">
      <c r="A111" s="562">
        <v>2013</v>
      </c>
      <c r="B111" s="562" t="s">
        <v>131</v>
      </c>
      <c r="C111" s="604"/>
      <c r="D111" s="604"/>
      <c r="E111" s="604"/>
      <c r="F111" s="564">
        <v>1</v>
      </c>
      <c r="G111" s="564"/>
      <c r="H111" s="564">
        <v>1</v>
      </c>
      <c r="I111" s="564"/>
      <c r="J111" s="564">
        <v>1</v>
      </c>
      <c r="K111" s="564" t="s">
        <v>195</v>
      </c>
      <c r="L111" s="564"/>
      <c r="M111" s="564">
        <v>1981</v>
      </c>
      <c r="N111" s="564" t="s">
        <v>181</v>
      </c>
      <c r="O111" s="566">
        <v>90</v>
      </c>
      <c r="P111" s="566"/>
      <c r="Q111" s="569"/>
      <c r="R111" s="562"/>
    </row>
    <row r="112" spans="1:18" ht="15" customHeight="1">
      <c r="A112" s="562">
        <v>2013</v>
      </c>
      <c r="B112" s="562" t="s">
        <v>131</v>
      </c>
      <c r="C112" s="604"/>
      <c r="D112" s="604"/>
      <c r="E112" s="604"/>
      <c r="F112" s="564">
        <v>1</v>
      </c>
      <c r="G112" s="564"/>
      <c r="H112" s="564">
        <v>1</v>
      </c>
      <c r="I112" s="564">
        <v>1</v>
      </c>
      <c r="J112" s="564"/>
      <c r="K112" s="570" t="s">
        <v>54</v>
      </c>
      <c r="L112" s="570"/>
      <c r="M112" s="562">
        <v>1964</v>
      </c>
      <c r="N112" s="562" t="s">
        <v>232</v>
      </c>
      <c r="O112" s="565">
        <v>1</v>
      </c>
      <c r="P112" s="571"/>
      <c r="Q112" s="567"/>
      <c r="R112" s="562"/>
    </row>
    <row r="113" spans="1:18" ht="15" customHeight="1">
      <c r="A113" s="562">
        <v>2013</v>
      </c>
      <c r="B113" s="562" t="s">
        <v>131</v>
      </c>
      <c r="C113" s="604"/>
      <c r="D113" s="604"/>
      <c r="E113" s="604"/>
      <c r="F113" s="564">
        <v>1</v>
      </c>
      <c r="G113" s="564">
        <v>1</v>
      </c>
      <c r="H113" s="564"/>
      <c r="I113" s="564"/>
      <c r="J113" s="564">
        <v>1</v>
      </c>
      <c r="K113" s="570" t="s">
        <v>48</v>
      </c>
      <c r="L113" s="570"/>
      <c r="M113" s="562">
        <v>1975</v>
      </c>
      <c r="N113" s="562" t="s">
        <v>232</v>
      </c>
      <c r="O113" s="565">
        <v>1</v>
      </c>
      <c r="P113" s="571"/>
      <c r="Q113" s="567"/>
      <c r="R113" s="562"/>
    </row>
    <row r="114" spans="1:18" ht="14.25" customHeight="1">
      <c r="A114" s="636" t="s">
        <v>70</v>
      </c>
      <c r="B114" s="637"/>
      <c r="C114" s="572" t="s">
        <v>154</v>
      </c>
      <c r="D114" s="572"/>
      <c r="E114" s="572"/>
      <c r="F114" s="573">
        <f>SUM(F106:F113)</f>
        <v>8</v>
      </c>
      <c r="G114" s="572">
        <f>SUM(G106:G113)</f>
        <v>1</v>
      </c>
      <c r="H114" s="572">
        <f>SUM(H106:H113)</f>
        <v>7</v>
      </c>
      <c r="I114" s="572">
        <f>SUM(I106:I113)</f>
        <v>3</v>
      </c>
      <c r="J114" s="572">
        <f>SUM(J106:J113)</f>
        <v>5</v>
      </c>
      <c r="K114" s="572"/>
      <c r="L114" s="572"/>
      <c r="M114" s="572"/>
      <c r="N114" s="572"/>
      <c r="O114" s="574">
        <f>SUM(O106:O113)</f>
        <v>97</v>
      </c>
      <c r="P114" s="574"/>
      <c r="Q114" s="575"/>
      <c r="R114" s="575"/>
    </row>
    <row r="115" spans="1:18" ht="14.25" customHeight="1">
      <c r="A115" s="634" t="s">
        <v>149</v>
      </c>
      <c r="B115" s="635"/>
      <c r="C115" s="558"/>
      <c r="D115" s="558"/>
      <c r="E115" s="558"/>
      <c r="F115" s="559"/>
      <c r="G115" s="558"/>
      <c r="H115" s="558"/>
      <c r="I115" s="558"/>
      <c r="J115" s="558"/>
      <c r="K115" s="558"/>
      <c r="L115" s="558"/>
      <c r="M115" s="558"/>
      <c r="N115" s="558"/>
      <c r="O115" s="560"/>
      <c r="P115" s="560"/>
      <c r="Q115" s="561"/>
      <c r="R115" s="561"/>
    </row>
    <row r="116" spans="1:18" ht="45" customHeight="1">
      <c r="A116" s="558" t="s">
        <v>124</v>
      </c>
      <c r="B116" s="558" t="s">
        <v>125</v>
      </c>
      <c r="C116" s="558" t="s">
        <v>138</v>
      </c>
      <c r="D116" s="558" t="s">
        <v>44</v>
      </c>
      <c r="E116" s="558" t="s">
        <v>45</v>
      </c>
      <c r="F116" s="559" t="s">
        <v>62</v>
      </c>
      <c r="G116" s="558" t="s">
        <v>156</v>
      </c>
      <c r="H116" s="558" t="s">
        <v>157</v>
      </c>
      <c r="I116" s="558" t="s">
        <v>69</v>
      </c>
      <c r="J116" s="558" t="s">
        <v>63</v>
      </c>
      <c r="K116" s="558" t="s">
        <v>216</v>
      </c>
      <c r="L116" s="558" t="s">
        <v>18</v>
      </c>
      <c r="M116" s="558" t="s">
        <v>61</v>
      </c>
      <c r="N116" s="558" t="s">
        <v>10</v>
      </c>
      <c r="O116" s="560" t="s">
        <v>122</v>
      </c>
      <c r="P116" s="560" t="s">
        <v>123</v>
      </c>
      <c r="Q116" s="561" t="s">
        <v>11</v>
      </c>
      <c r="R116" s="561" t="s">
        <v>21</v>
      </c>
    </row>
    <row r="117" spans="1:18" ht="15" customHeight="1">
      <c r="A117" s="562">
        <v>2013</v>
      </c>
      <c r="B117" s="568" t="s">
        <v>135</v>
      </c>
      <c r="C117" s="604"/>
      <c r="D117" s="604"/>
      <c r="E117" s="604"/>
      <c r="F117" s="564">
        <v>1</v>
      </c>
      <c r="G117" s="564"/>
      <c r="H117" s="564">
        <v>1</v>
      </c>
      <c r="I117" s="564"/>
      <c r="J117" s="564">
        <v>1</v>
      </c>
      <c r="K117" s="568" t="s">
        <v>196</v>
      </c>
      <c r="L117" s="564"/>
      <c r="M117" s="564"/>
      <c r="N117" s="564" t="s">
        <v>181</v>
      </c>
      <c r="O117" s="566">
        <v>90</v>
      </c>
      <c r="P117" s="566"/>
      <c r="Q117" s="569"/>
      <c r="R117" s="562"/>
    </row>
    <row r="118" spans="1:18" ht="15" customHeight="1">
      <c r="A118" s="562">
        <v>2013</v>
      </c>
      <c r="B118" s="568" t="s">
        <v>135</v>
      </c>
      <c r="C118" s="604"/>
      <c r="D118" s="604"/>
      <c r="E118" s="604"/>
      <c r="F118" s="564">
        <v>1</v>
      </c>
      <c r="G118" s="564"/>
      <c r="H118" s="564">
        <v>1</v>
      </c>
      <c r="I118" s="564"/>
      <c r="J118" s="564">
        <v>1</v>
      </c>
      <c r="K118" s="570" t="s">
        <v>186</v>
      </c>
      <c r="L118" s="570"/>
      <c r="M118" s="562">
        <v>1969</v>
      </c>
      <c r="N118" s="562" t="s">
        <v>232</v>
      </c>
      <c r="O118" s="565">
        <v>1</v>
      </c>
      <c r="P118" s="571"/>
      <c r="Q118" s="567"/>
      <c r="R118" s="562"/>
    </row>
    <row r="119" spans="1:18" ht="15" customHeight="1">
      <c r="A119" s="562">
        <v>2013</v>
      </c>
      <c r="B119" s="562" t="s">
        <v>135</v>
      </c>
      <c r="C119" s="604"/>
      <c r="D119" s="604"/>
      <c r="E119" s="604"/>
      <c r="F119" s="564">
        <v>1</v>
      </c>
      <c r="G119" s="564"/>
      <c r="H119" s="564">
        <v>1</v>
      </c>
      <c r="I119" s="564"/>
      <c r="J119" s="564">
        <v>1</v>
      </c>
      <c r="K119" s="568" t="s">
        <v>196</v>
      </c>
      <c r="L119" s="564"/>
      <c r="M119" s="564"/>
      <c r="N119" s="564" t="s">
        <v>181</v>
      </c>
      <c r="O119" s="566">
        <v>90</v>
      </c>
      <c r="P119" s="566"/>
      <c r="Q119" s="569"/>
      <c r="R119" s="562"/>
    </row>
    <row r="120" spans="1:18" ht="15" customHeight="1">
      <c r="A120" s="562">
        <v>2013</v>
      </c>
      <c r="B120" s="562" t="s">
        <v>135</v>
      </c>
      <c r="C120" s="604"/>
      <c r="D120" s="604"/>
      <c r="E120" s="604"/>
      <c r="F120" s="564">
        <v>1</v>
      </c>
      <c r="G120" s="564">
        <v>1</v>
      </c>
      <c r="H120" s="564"/>
      <c r="I120" s="564">
        <v>1</v>
      </c>
      <c r="J120" s="564"/>
      <c r="K120" s="568" t="s">
        <v>54</v>
      </c>
      <c r="L120" s="564"/>
      <c r="M120" s="564"/>
      <c r="N120" s="564" t="s">
        <v>181</v>
      </c>
      <c r="O120" s="566">
        <v>90</v>
      </c>
      <c r="P120" s="566"/>
      <c r="Q120" s="569"/>
      <c r="R120" s="562"/>
    </row>
    <row r="121" spans="1:18" ht="15" customHeight="1">
      <c r="A121" s="562">
        <v>2013</v>
      </c>
      <c r="B121" s="577" t="s">
        <v>135</v>
      </c>
      <c r="C121" s="604"/>
      <c r="D121" s="604"/>
      <c r="E121" s="604"/>
      <c r="F121" s="564">
        <v>1</v>
      </c>
      <c r="G121" s="564">
        <v>1</v>
      </c>
      <c r="H121" s="564"/>
      <c r="I121" s="564">
        <v>1</v>
      </c>
      <c r="J121" s="564"/>
      <c r="K121" s="570" t="s">
        <v>54</v>
      </c>
      <c r="L121" s="570"/>
      <c r="M121" s="562">
        <v>1974</v>
      </c>
      <c r="N121" s="562" t="s">
        <v>232</v>
      </c>
      <c r="O121" s="565">
        <v>1</v>
      </c>
      <c r="P121" s="571"/>
      <c r="Q121" s="567"/>
      <c r="R121" s="562"/>
    </row>
    <row r="122" spans="1:18" ht="15" customHeight="1">
      <c r="A122" s="562">
        <v>2013</v>
      </c>
      <c r="B122" s="562" t="s">
        <v>135</v>
      </c>
      <c r="C122" s="604"/>
      <c r="D122" s="604"/>
      <c r="E122" s="604"/>
      <c r="F122" s="564">
        <v>1</v>
      </c>
      <c r="G122" s="564"/>
      <c r="H122" s="564">
        <v>1</v>
      </c>
      <c r="I122" s="564">
        <v>1</v>
      </c>
      <c r="J122" s="562"/>
      <c r="K122" s="564" t="s">
        <v>54</v>
      </c>
      <c r="L122" s="564"/>
      <c r="M122" s="564">
        <v>1963</v>
      </c>
      <c r="N122" s="562" t="s">
        <v>232</v>
      </c>
      <c r="O122" s="565">
        <v>1</v>
      </c>
      <c r="P122" s="566"/>
      <c r="Q122" s="567"/>
      <c r="R122" s="562"/>
    </row>
    <row r="123" spans="1:18" ht="15" customHeight="1">
      <c r="A123" s="562">
        <v>2013</v>
      </c>
      <c r="B123" s="562" t="s">
        <v>135</v>
      </c>
      <c r="C123" s="604"/>
      <c r="D123" s="604"/>
      <c r="E123" s="604"/>
      <c r="F123" s="564">
        <v>1</v>
      </c>
      <c r="G123" s="564"/>
      <c r="H123" s="564">
        <v>1</v>
      </c>
      <c r="I123" s="564">
        <v>1</v>
      </c>
      <c r="J123" s="564"/>
      <c r="K123" s="570" t="s">
        <v>54</v>
      </c>
      <c r="L123" s="570"/>
      <c r="M123" s="562">
        <v>1953</v>
      </c>
      <c r="N123" s="562" t="s">
        <v>232</v>
      </c>
      <c r="O123" s="565">
        <v>1</v>
      </c>
      <c r="P123" s="571"/>
      <c r="Q123" s="567"/>
      <c r="R123" s="562"/>
    </row>
    <row r="124" spans="1:18" ht="15" customHeight="1">
      <c r="A124" s="562">
        <v>2013</v>
      </c>
      <c r="B124" s="562" t="s">
        <v>135</v>
      </c>
      <c r="C124" s="604"/>
      <c r="D124" s="604"/>
      <c r="E124" s="604"/>
      <c r="F124" s="564">
        <v>1</v>
      </c>
      <c r="G124" s="564"/>
      <c r="H124" s="564">
        <v>1</v>
      </c>
      <c r="I124" s="564"/>
      <c r="J124" s="564">
        <v>1</v>
      </c>
      <c r="K124" s="564" t="s">
        <v>184</v>
      </c>
      <c r="L124" s="564"/>
      <c r="M124" s="564">
        <v>1956</v>
      </c>
      <c r="N124" s="562" t="s">
        <v>232</v>
      </c>
      <c r="O124" s="565">
        <v>1</v>
      </c>
      <c r="P124" s="566"/>
      <c r="Q124" s="567"/>
      <c r="R124" s="562"/>
    </row>
    <row r="125" spans="1:18" ht="15" customHeight="1">
      <c r="A125" s="562">
        <v>2013</v>
      </c>
      <c r="B125" s="562" t="s">
        <v>135</v>
      </c>
      <c r="C125" s="604"/>
      <c r="D125" s="604"/>
      <c r="E125" s="604"/>
      <c r="F125" s="564">
        <v>1</v>
      </c>
      <c r="G125" s="564"/>
      <c r="H125" s="564">
        <v>1</v>
      </c>
      <c r="I125" s="564"/>
      <c r="J125" s="564">
        <v>1</v>
      </c>
      <c r="K125" s="570" t="s">
        <v>182</v>
      </c>
      <c r="L125" s="570"/>
      <c r="M125" s="562">
        <v>1960</v>
      </c>
      <c r="N125" s="562" t="s">
        <v>232</v>
      </c>
      <c r="O125" s="565">
        <v>1</v>
      </c>
      <c r="P125" s="571"/>
      <c r="Q125" s="567"/>
      <c r="R125" s="562"/>
    </row>
    <row r="126" spans="1:18" ht="15" customHeight="1">
      <c r="A126" s="562">
        <v>2013</v>
      </c>
      <c r="B126" s="562" t="s">
        <v>135</v>
      </c>
      <c r="C126" s="604"/>
      <c r="D126" s="604"/>
      <c r="E126" s="604"/>
      <c r="F126" s="564">
        <v>1</v>
      </c>
      <c r="G126" s="564"/>
      <c r="H126" s="564">
        <v>1</v>
      </c>
      <c r="I126" s="564"/>
      <c r="J126" s="564">
        <v>1</v>
      </c>
      <c r="K126" s="564" t="s">
        <v>184</v>
      </c>
      <c r="L126" s="564"/>
      <c r="M126" s="564">
        <v>1966</v>
      </c>
      <c r="N126" s="562" t="s">
        <v>232</v>
      </c>
      <c r="O126" s="565">
        <v>1</v>
      </c>
      <c r="P126" s="566"/>
      <c r="Q126" s="567"/>
      <c r="R126" s="562"/>
    </row>
    <row r="127" spans="1:18" ht="15" customHeight="1">
      <c r="A127" s="562">
        <v>2013</v>
      </c>
      <c r="B127" s="562" t="s">
        <v>135</v>
      </c>
      <c r="C127" s="604"/>
      <c r="D127" s="604"/>
      <c r="E127" s="604"/>
      <c r="F127" s="564">
        <v>1</v>
      </c>
      <c r="G127" s="564"/>
      <c r="H127" s="564">
        <v>1</v>
      </c>
      <c r="I127" s="564"/>
      <c r="J127" s="564">
        <v>1</v>
      </c>
      <c r="K127" s="564" t="s">
        <v>55</v>
      </c>
      <c r="L127" s="564"/>
      <c r="M127" s="564">
        <v>1964</v>
      </c>
      <c r="N127" s="562" t="s">
        <v>232</v>
      </c>
      <c r="O127" s="565">
        <v>1</v>
      </c>
      <c r="P127" s="566"/>
      <c r="Q127" s="567"/>
      <c r="R127" s="562"/>
    </row>
    <row r="128" spans="1:18" ht="15" customHeight="1">
      <c r="A128" s="562">
        <v>2013</v>
      </c>
      <c r="B128" s="562" t="s">
        <v>135</v>
      </c>
      <c r="C128" s="604"/>
      <c r="D128" s="604"/>
      <c r="E128" s="604"/>
      <c r="F128" s="564">
        <v>1</v>
      </c>
      <c r="G128" s="564"/>
      <c r="H128" s="564">
        <v>1</v>
      </c>
      <c r="I128" s="564"/>
      <c r="J128" s="564">
        <v>1</v>
      </c>
      <c r="K128" s="570" t="s">
        <v>54</v>
      </c>
      <c r="L128" s="570"/>
      <c r="M128" s="562">
        <v>1980</v>
      </c>
      <c r="N128" s="562" t="s">
        <v>232</v>
      </c>
      <c r="O128" s="565">
        <v>1</v>
      </c>
      <c r="P128" s="571"/>
      <c r="Q128" s="567"/>
      <c r="R128" s="562"/>
    </row>
    <row r="129" spans="1:18" ht="15" customHeight="1">
      <c r="A129" s="562">
        <v>2013</v>
      </c>
      <c r="B129" s="562" t="s">
        <v>135</v>
      </c>
      <c r="C129" s="604"/>
      <c r="D129" s="604"/>
      <c r="E129" s="604"/>
      <c r="F129" s="564">
        <v>1</v>
      </c>
      <c r="G129" s="564"/>
      <c r="H129" s="564">
        <v>1</v>
      </c>
      <c r="I129" s="564"/>
      <c r="J129" s="564">
        <v>1</v>
      </c>
      <c r="K129" s="570" t="s">
        <v>48</v>
      </c>
      <c r="L129" s="570"/>
      <c r="M129" s="562">
        <v>1956</v>
      </c>
      <c r="N129" s="562" t="s">
        <v>232</v>
      </c>
      <c r="O129" s="565">
        <v>1</v>
      </c>
      <c r="P129" s="571"/>
      <c r="Q129" s="567"/>
      <c r="R129" s="562"/>
    </row>
    <row r="130" spans="1:18" ht="15" customHeight="1">
      <c r="A130" s="562">
        <v>2013</v>
      </c>
      <c r="B130" s="562" t="s">
        <v>135</v>
      </c>
      <c r="C130" s="604"/>
      <c r="D130" s="604"/>
      <c r="E130" s="604"/>
      <c r="F130" s="564">
        <v>1</v>
      </c>
      <c r="G130" s="564"/>
      <c r="H130" s="564">
        <v>1</v>
      </c>
      <c r="I130" s="564"/>
      <c r="J130" s="564">
        <v>1</v>
      </c>
      <c r="K130" s="570" t="s">
        <v>182</v>
      </c>
      <c r="L130" s="570"/>
      <c r="M130" s="562">
        <v>1965</v>
      </c>
      <c r="N130" s="562" t="s">
        <v>232</v>
      </c>
      <c r="O130" s="565">
        <v>1</v>
      </c>
      <c r="P130" s="571"/>
      <c r="Q130" s="567"/>
      <c r="R130" s="562"/>
    </row>
    <row r="131" spans="1:18" ht="15" customHeight="1">
      <c r="A131" s="562">
        <v>2013</v>
      </c>
      <c r="B131" s="568" t="s">
        <v>135</v>
      </c>
      <c r="C131" s="604"/>
      <c r="D131" s="604"/>
      <c r="E131" s="604"/>
      <c r="F131" s="564">
        <v>1</v>
      </c>
      <c r="G131" s="564"/>
      <c r="H131" s="564">
        <v>1</v>
      </c>
      <c r="I131" s="564">
        <v>1</v>
      </c>
      <c r="J131" s="564"/>
      <c r="K131" s="564" t="s">
        <v>54</v>
      </c>
      <c r="L131" s="564"/>
      <c r="M131" s="564">
        <v>1959</v>
      </c>
      <c r="N131" s="562" t="s">
        <v>232</v>
      </c>
      <c r="O131" s="565">
        <v>1</v>
      </c>
      <c r="P131" s="566"/>
      <c r="Q131" s="567"/>
      <c r="R131" s="562"/>
    </row>
    <row r="132" spans="1:18" ht="14.25" customHeight="1">
      <c r="A132" s="636" t="s">
        <v>163</v>
      </c>
      <c r="B132" s="637"/>
      <c r="C132" s="572" t="s">
        <v>154</v>
      </c>
      <c r="D132" s="572"/>
      <c r="E132" s="572"/>
      <c r="F132" s="573">
        <f>SUM(F117:F131)</f>
        <v>15</v>
      </c>
      <c r="G132" s="572">
        <f>SUM(G117:G131)</f>
        <v>2</v>
      </c>
      <c r="H132" s="572">
        <f>SUM(H117:H131)</f>
        <v>13</v>
      </c>
      <c r="I132" s="572">
        <f>SUM(I117:I131)</f>
        <v>5</v>
      </c>
      <c r="J132" s="572">
        <f>SUM(J117:J131)</f>
        <v>10</v>
      </c>
      <c r="K132" s="572"/>
      <c r="L132" s="572"/>
      <c r="M132" s="572"/>
      <c r="N132" s="572"/>
      <c r="O132" s="574">
        <f>SUM(O117:O131)</f>
        <v>282</v>
      </c>
      <c r="P132" s="574"/>
      <c r="Q132" s="575"/>
      <c r="R132" s="575"/>
    </row>
    <row r="133" spans="1:18" ht="14.25" customHeight="1">
      <c r="A133" s="634" t="s">
        <v>150</v>
      </c>
      <c r="B133" s="635"/>
      <c r="C133" s="558"/>
      <c r="D133" s="558"/>
      <c r="E133" s="558"/>
      <c r="F133" s="559"/>
      <c r="G133" s="558"/>
      <c r="H133" s="558"/>
      <c r="I133" s="558"/>
      <c r="J133" s="558"/>
      <c r="K133" s="558"/>
      <c r="L133" s="558"/>
      <c r="M133" s="558"/>
      <c r="N133" s="558"/>
      <c r="O133" s="560"/>
      <c r="P133" s="560"/>
      <c r="Q133" s="561"/>
      <c r="R133" s="561"/>
    </row>
    <row r="134" spans="1:18" ht="45" customHeight="1">
      <c r="A134" s="558" t="s">
        <v>124</v>
      </c>
      <c r="B134" s="558" t="s">
        <v>125</v>
      </c>
      <c r="C134" s="558" t="s">
        <v>138</v>
      </c>
      <c r="D134" s="558" t="s">
        <v>44</v>
      </c>
      <c r="E134" s="558" t="s">
        <v>45</v>
      </c>
      <c r="F134" s="559" t="s">
        <v>62</v>
      </c>
      <c r="G134" s="558" t="s">
        <v>156</v>
      </c>
      <c r="H134" s="558" t="s">
        <v>157</v>
      </c>
      <c r="I134" s="558" t="s">
        <v>69</v>
      </c>
      <c r="J134" s="558" t="s">
        <v>63</v>
      </c>
      <c r="K134" s="558" t="s">
        <v>216</v>
      </c>
      <c r="L134" s="558" t="s">
        <v>18</v>
      </c>
      <c r="M134" s="558" t="s">
        <v>61</v>
      </c>
      <c r="N134" s="558" t="s">
        <v>10</v>
      </c>
      <c r="O134" s="560" t="s">
        <v>122</v>
      </c>
      <c r="P134" s="560" t="s">
        <v>123</v>
      </c>
      <c r="Q134" s="561" t="s">
        <v>11</v>
      </c>
      <c r="R134" s="561" t="s">
        <v>21</v>
      </c>
    </row>
    <row r="135" spans="1:18" ht="15" customHeight="1">
      <c r="A135" s="562">
        <v>2013</v>
      </c>
      <c r="B135" s="562" t="s">
        <v>132</v>
      </c>
      <c r="C135" s="604"/>
      <c r="D135" s="604"/>
      <c r="E135" s="604"/>
      <c r="F135" s="564">
        <v>1</v>
      </c>
      <c r="G135" s="564"/>
      <c r="H135" s="564">
        <v>1</v>
      </c>
      <c r="I135" s="564"/>
      <c r="J135" s="564">
        <v>1</v>
      </c>
      <c r="K135" s="564" t="s">
        <v>182</v>
      </c>
      <c r="L135" s="564"/>
      <c r="M135" s="564">
        <v>1953</v>
      </c>
      <c r="N135" s="562" t="s">
        <v>232</v>
      </c>
      <c r="O135" s="565">
        <v>1</v>
      </c>
      <c r="P135" s="566"/>
      <c r="Q135" s="567"/>
      <c r="R135" s="562"/>
    </row>
    <row r="136" spans="1:18" ht="14.25" customHeight="1">
      <c r="A136" s="636" t="s">
        <v>81</v>
      </c>
      <c r="B136" s="637"/>
      <c r="C136" s="572" t="s">
        <v>154</v>
      </c>
      <c r="D136" s="572"/>
      <c r="E136" s="572"/>
      <c r="F136" s="573">
        <v>1</v>
      </c>
      <c r="G136" s="572">
        <v>0</v>
      </c>
      <c r="H136" s="572">
        <v>1</v>
      </c>
      <c r="I136" s="572">
        <v>0</v>
      </c>
      <c r="J136" s="572">
        <v>1</v>
      </c>
      <c r="K136" s="572"/>
      <c r="L136" s="572"/>
      <c r="M136" s="572"/>
      <c r="N136" s="572"/>
      <c r="O136" s="574">
        <f>SUM(O135)</f>
        <v>1</v>
      </c>
      <c r="P136" s="574"/>
      <c r="Q136" s="575"/>
      <c r="R136" s="575"/>
    </row>
    <row r="137" spans="1:18" ht="14.25" customHeight="1">
      <c r="A137" s="634" t="s">
        <v>151</v>
      </c>
      <c r="B137" s="635"/>
      <c r="C137" s="558"/>
      <c r="D137" s="558"/>
      <c r="E137" s="558"/>
      <c r="F137" s="559"/>
      <c r="G137" s="558"/>
      <c r="H137" s="558"/>
      <c r="I137" s="558"/>
      <c r="J137" s="558"/>
      <c r="K137" s="558"/>
      <c r="L137" s="558"/>
      <c r="M137" s="558"/>
      <c r="N137" s="558"/>
      <c r="O137" s="560"/>
      <c r="P137" s="560"/>
      <c r="Q137" s="561"/>
      <c r="R137" s="561"/>
    </row>
    <row r="138" spans="1:18" ht="45" customHeight="1">
      <c r="A138" s="558" t="s">
        <v>124</v>
      </c>
      <c r="B138" s="558" t="s">
        <v>125</v>
      </c>
      <c r="C138" s="558" t="s">
        <v>138</v>
      </c>
      <c r="D138" s="558" t="s">
        <v>44</v>
      </c>
      <c r="E138" s="558" t="s">
        <v>45</v>
      </c>
      <c r="F138" s="559" t="s">
        <v>62</v>
      </c>
      <c r="G138" s="558" t="s">
        <v>156</v>
      </c>
      <c r="H138" s="558" t="s">
        <v>157</v>
      </c>
      <c r="I138" s="558" t="s">
        <v>69</v>
      </c>
      <c r="J138" s="558" t="s">
        <v>63</v>
      </c>
      <c r="K138" s="558" t="s">
        <v>216</v>
      </c>
      <c r="L138" s="558" t="s">
        <v>18</v>
      </c>
      <c r="M138" s="558" t="s">
        <v>61</v>
      </c>
      <c r="N138" s="558" t="s">
        <v>10</v>
      </c>
      <c r="O138" s="560" t="s">
        <v>122</v>
      </c>
      <c r="P138" s="560" t="s">
        <v>123</v>
      </c>
      <c r="Q138" s="561" t="s">
        <v>11</v>
      </c>
      <c r="R138" s="561" t="s">
        <v>21</v>
      </c>
    </row>
    <row r="139" spans="1:18" ht="15" customHeight="1">
      <c r="A139" s="562">
        <v>2013</v>
      </c>
      <c r="B139" s="568" t="s">
        <v>197</v>
      </c>
      <c r="C139" s="604"/>
      <c r="D139" s="604"/>
      <c r="E139" s="604"/>
      <c r="F139" s="564">
        <v>1</v>
      </c>
      <c r="G139" s="564">
        <v>1</v>
      </c>
      <c r="H139" s="564"/>
      <c r="I139" s="564"/>
      <c r="J139" s="564">
        <v>1</v>
      </c>
      <c r="K139" s="564" t="s">
        <v>48</v>
      </c>
      <c r="L139" s="564"/>
      <c r="M139" s="564">
        <v>1981</v>
      </c>
      <c r="N139" s="562" t="s">
        <v>232</v>
      </c>
      <c r="O139" s="565">
        <v>1</v>
      </c>
      <c r="P139" s="566"/>
      <c r="Q139" s="567"/>
      <c r="R139" s="562"/>
    </row>
    <row r="140" spans="1:18" ht="15" customHeight="1">
      <c r="A140" s="562">
        <v>2013</v>
      </c>
      <c r="B140" s="568" t="s">
        <v>197</v>
      </c>
      <c r="C140" s="604"/>
      <c r="D140" s="604"/>
      <c r="E140" s="604"/>
      <c r="F140" s="564">
        <v>1</v>
      </c>
      <c r="G140" s="564"/>
      <c r="H140" s="564">
        <v>1</v>
      </c>
      <c r="I140" s="564"/>
      <c r="J140" s="564">
        <v>1</v>
      </c>
      <c r="K140" s="564" t="s">
        <v>48</v>
      </c>
      <c r="L140" s="564"/>
      <c r="M140" s="564">
        <v>1958</v>
      </c>
      <c r="N140" s="562" t="s">
        <v>232</v>
      </c>
      <c r="O140" s="565">
        <v>1</v>
      </c>
      <c r="P140" s="566"/>
      <c r="Q140" s="567"/>
      <c r="R140" s="562"/>
    </row>
    <row r="141" spans="1:18" ht="15" customHeight="1">
      <c r="A141" s="562">
        <v>2013</v>
      </c>
      <c r="B141" s="562" t="s">
        <v>197</v>
      </c>
      <c r="C141" s="604"/>
      <c r="D141" s="604"/>
      <c r="E141" s="604"/>
      <c r="F141" s="564">
        <v>1</v>
      </c>
      <c r="G141" s="564"/>
      <c r="H141" s="564">
        <v>1</v>
      </c>
      <c r="I141" s="564"/>
      <c r="J141" s="564">
        <v>1</v>
      </c>
      <c r="K141" s="564" t="s">
        <v>182</v>
      </c>
      <c r="L141" s="564"/>
      <c r="M141" s="564">
        <v>1979</v>
      </c>
      <c r="N141" s="562" t="s">
        <v>232</v>
      </c>
      <c r="O141" s="565">
        <v>1</v>
      </c>
      <c r="P141" s="566"/>
      <c r="Q141" s="567"/>
      <c r="R141" s="562"/>
    </row>
    <row r="142" spans="1:18" ht="15" customHeight="1">
      <c r="A142" s="562">
        <v>2013</v>
      </c>
      <c r="B142" s="562" t="s">
        <v>197</v>
      </c>
      <c r="C142" s="604"/>
      <c r="D142" s="604"/>
      <c r="E142" s="604"/>
      <c r="F142" s="564">
        <v>1</v>
      </c>
      <c r="G142" s="564"/>
      <c r="H142" s="564">
        <v>1</v>
      </c>
      <c r="I142" s="564"/>
      <c r="J142" s="564">
        <v>1</v>
      </c>
      <c r="K142" s="564" t="s">
        <v>182</v>
      </c>
      <c r="L142" s="564"/>
      <c r="M142" s="564">
        <v>1977</v>
      </c>
      <c r="N142" s="562" t="s">
        <v>232</v>
      </c>
      <c r="O142" s="565">
        <v>1</v>
      </c>
      <c r="P142" s="566"/>
      <c r="Q142" s="567"/>
      <c r="R142" s="562"/>
    </row>
    <row r="143" spans="1:18" ht="15" customHeight="1">
      <c r="A143" s="562">
        <v>2013</v>
      </c>
      <c r="B143" s="562" t="s">
        <v>197</v>
      </c>
      <c r="C143" s="604"/>
      <c r="D143" s="604"/>
      <c r="E143" s="604"/>
      <c r="F143" s="564">
        <v>1</v>
      </c>
      <c r="G143" s="564"/>
      <c r="H143" s="564">
        <v>1</v>
      </c>
      <c r="I143" s="564"/>
      <c r="J143" s="564">
        <v>1</v>
      </c>
      <c r="K143" s="570" t="s">
        <v>55</v>
      </c>
      <c r="L143" s="570"/>
      <c r="M143" s="562">
        <v>1986</v>
      </c>
      <c r="N143" s="562" t="s">
        <v>232</v>
      </c>
      <c r="O143" s="565">
        <v>1</v>
      </c>
      <c r="P143" s="571"/>
      <c r="Q143" s="567"/>
      <c r="R143" s="562"/>
    </row>
    <row r="144" spans="1:18" ht="15" customHeight="1">
      <c r="A144" s="562">
        <v>2013</v>
      </c>
      <c r="B144" s="562" t="s">
        <v>197</v>
      </c>
      <c r="C144" s="604"/>
      <c r="D144" s="604"/>
      <c r="E144" s="604"/>
      <c r="F144" s="564">
        <v>1</v>
      </c>
      <c r="G144" s="564"/>
      <c r="H144" s="564">
        <v>1</v>
      </c>
      <c r="I144" s="564"/>
      <c r="J144" s="564">
        <v>1</v>
      </c>
      <c r="K144" s="568" t="s">
        <v>196</v>
      </c>
      <c r="L144" s="564"/>
      <c r="M144" s="564"/>
      <c r="N144" s="564" t="s">
        <v>181</v>
      </c>
      <c r="O144" s="566">
        <v>90</v>
      </c>
      <c r="P144" s="566"/>
      <c r="Q144" s="569"/>
      <c r="R144" s="562"/>
    </row>
    <row r="145" spans="1:18" ht="15" customHeight="1">
      <c r="A145" s="562">
        <v>2013</v>
      </c>
      <c r="B145" s="562" t="s">
        <v>197</v>
      </c>
      <c r="C145" s="604"/>
      <c r="D145" s="604"/>
      <c r="E145" s="604"/>
      <c r="F145" s="564">
        <v>1</v>
      </c>
      <c r="G145" s="564"/>
      <c r="H145" s="564">
        <v>1</v>
      </c>
      <c r="I145" s="564"/>
      <c r="J145" s="564">
        <v>1</v>
      </c>
      <c r="K145" s="570" t="s">
        <v>196</v>
      </c>
      <c r="L145" s="570"/>
      <c r="M145" s="562">
        <v>1983</v>
      </c>
      <c r="N145" s="562" t="s">
        <v>232</v>
      </c>
      <c r="O145" s="565">
        <v>1</v>
      </c>
      <c r="P145" s="571"/>
      <c r="Q145" s="567"/>
      <c r="R145" s="562"/>
    </row>
    <row r="146" spans="1:18" ht="15" customHeight="1">
      <c r="A146" s="562">
        <v>2013</v>
      </c>
      <c r="B146" s="562" t="s">
        <v>197</v>
      </c>
      <c r="C146" s="604"/>
      <c r="D146" s="604"/>
      <c r="E146" s="604"/>
      <c r="F146" s="564">
        <v>1</v>
      </c>
      <c r="G146" s="564">
        <v>1</v>
      </c>
      <c r="H146" s="564"/>
      <c r="I146" s="564">
        <v>1</v>
      </c>
      <c r="J146" s="564"/>
      <c r="K146" s="564" t="s">
        <v>54</v>
      </c>
      <c r="L146" s="564"/>
      <c r="M146" s="564">
        <v>1974</v>
      </c>
      <c r="N146" s="562" t="s">
        <v>232</v>
      </c>
      <c r="O146" s="565">
        <v>1</v>
      </c>
      <c r="P146" s="566"/>
      <c r="Q146" s="567"/>
      <c r="R146" s="562"/>
    </row>
    <row r="147" spans="1:18" ht="15" customHeight="1">
      <c r="A147" s="562">
        <v>2013</v>
      </c>
      <c r="B147" s="562" t="s">
        <v>197</v>
      </c>
      <c r="C147" s="604"/>
      <c r="D147" s="604"/>
      <c r="E147" s="604"/>
      <c r="F147" s="564">
        <v>1</v>
      </c>
      <c r="G147" s="564"/>
      <c r="H147" s="564">
        <v>1</v>
      </c>
      <c r="I147" s="564"/>
      <c r="J147" s="564">
        <v>1</v>
      </c>
      <c r="K147" s="568" t="s">
        <v>182</v>
      </c>
      <c r="L147" s="564"/>
      <c r="M147" s="564"/>
      <c r="N147" s="564" t="s">
        <v>181</v>
      </c>
      <c r="O147" s="566">
        <v>90</v>
      </c>
      <c r="P147" s="566"/>
      <c r="Q147" s="569"/>
      <c r="R147" s="562"/>
    </row>
    <row r="148" spans="1:18" ht="15" customHeight="1">
      <c r="A148" s="562">
        <v>2013</v>
      </c>
      <c r="B148" s="562" t="s">
        <v>197</v>
      </c>
      <c r="C148" s="604"/>
      <c r="D148" s="604"/>
      <c r="E148" s="604"/>
      <c r="F148" s="564">
        <v>1</v>
      </c>
      <c r="G148" s="564"/>
      <c r="H148" s="564">
        <v>1</v>
      </c>
      <c r="I148" s="564"/>
      <c r="J148" s="564">
        <v>1</v>
      </c>
      <c r="K148" s="570" t="s">
        <v>184</v>
      </c>
      <c r="L148" s="570"/>
      <c r="M148" s="562">
        <v>1977</v>
      </c>
      <c r="N148" s="562" t="s">
        <v>232</v>
      </c>
      <c r="O148" s="565">
        <v>1</v>
      </c>
      <c r="P148" s="571"/>
      <c r="Q148" s="567"/>
      <c r="R148" s="562"/>
    </row>
    <row r="149" spans="1:18" ht="14.25" customHeight="1">
      <c r="A149" s="636" t="s">
        <v>82</v>
      </c>
      <c r="B149" s="637"/>
      <c r="C149" s="572" t="s">
        <v>154</v>
      </c>
      <c r="D149" s="572"/>
      <c r="E149" s="572"/>
      <c r="F149" s="573">
        <f>SUM(F139:F148)</f>
        <v>10</v>
      </c>
      <c r="G149" s="572">
        <f>SUM(G139:G148)</f>
        <v>2</v>
      </c>
      <c r="H149" s="572">
        <f>SUM(H139:H148)</f>
        <v>8</v>
      </c>
      <c r="I149" s="572">
        <f>SUM(I139:I148)</f>
        <v>1</v>
      </c>
      <c r="J149" s="572">
        <f>SUM(J139:J148)</f>
        <v>9</v>
      </c>
      <c r="K149" s="572"/>
      <c r="L149" s="572"/>
      <c r="M149" s="572"/>
      <c r="N149" s="572"/>
      <c r="O149" s="574">
        <f>SUM(O139:O148)</f>
        <v>188</v>
      </c>
      <c r="P149" s="574"/>
      <c r="Q149" s="575"/>
      <c r="R149" s="575"/>
    </row>
    <row r="150" spans="1:18" ht="14.25" customHeight="1">
      <c r="A150" s="634" t="s">
        <v>198</v>
      </c>
      <c r="B150" s="635"/>
      <c r="C150" s="558"/>
      <c r="D150" s="558"/>
      <c r="E150" s="558"/>
      <c r="F150" s="559"/>
      <c r="G150" s="558"/>
      <c r="H150" s="558"/>
      <c r="I150" s="558"/>
      <c r="J150" s="558"/>
      <c r="K150" s="558"/>
      <c r="L150" s="558"/>
      <c r="M150" s="558"/>
      <c r="N150" s="558"/>
      <c r="O150" s="560"/>
      <c r="P150" s="560"/>
      <c r="Q150" s="561"/>
      <c r="R150" s="561"/>
    </row>
    <row r="151" spans="1:18" ht="45" customHeight="1">
      <c r="A151" s="558" t="s">
        <v>124</v>
      </c>
      <c r="B151" s="558" t="s">
        <v>125</v>
      </c>
      <c r="C151" s="558" t="s">
        <v>138</v>
      </c>
      <c r="D151" s="558" t="s">
        <v>44</v>
      </c>
      <c r="E151" s="558" t="s">
        <v>45</v>
      </c>
      <c r="F151" s="559" t="s">
        <v>62</v>
      </c>
      <c r="G151" s="558" t="s">
        <v>156</v>
      </c>
      <c r="H151" s="558" t="s">
        <v>157</v>
      </c>
      <c r="I151" s="558" t="s">
        <v>69</v>
      </c>
      <c r="J151" s="558" t="s">
        <v>63</v>
      </c>
      <c r="K151" s="558" t="s">
        <v>216</v>
      </c>
      <c r="L151" s="558" t="s">
        <v>18</v>
      </c>
      <c r="M151" s="558" t="s">
        <v>61</v>
      </c>
      <c r="N151" s="558" t="s">
        <v>10</v>
      </c>
      <c r="O151" s="560" t="s">
        <v>122</v>
      </c>
      <c r="P151" s="560" t="s">
        <v>123</v>
      </c>
      <c r="Q151" s="561" t="s">
        <v>11</v>
      </c>
      <c r="R151" s="561" t="s">
        <v>21</v>
      </c>
    </row>
    <row r="152" spans="1:18" ht="15" customHeight="1">
      <c r="A152" s="562">
        <v>2013</v>
      </c>
      <c r="B152" s="562" t="s">
        <v>199</v>
      </c>
      <c r="C152" s="604"/>
      <c r="D152" s="604"/>
      <c r="E152" s="604"/>
      <c r="F152" s="564">
        <v>1</v>
      </c>
      <c r="G152" s="564"/>
      <c r="H152" s="564">
        <v>1</v>
      </c>
      <c r="I152" s="564"/>
      <c r="J152" s="564">
        <v>1</v>
      </c>
      <c r="K152" s="564" t="s">
        <v>184</v>
      </c>
      <c r="L152" s="564"/>
      <c r="M152" s="564">
        <v>1979</v>
      </c>
      <c r="N152" s="562" t="s">
        <v>232</v>
      </c>
      <c r="O152" s="565">
        <v>1</v>
      </c>
      <c r="P152" s="566"/>
      <c r="Q152" s="567"/>
      <c r="R152" s="562"/>
    </row>
    <row r="153" spans="1:18" ht="15" customHeight="1">
      <c r="A153" s="562">
        <v>2013</v>
      </c>
      <c r="B153" s="562" t="s">
        <v>200</v>
      </c>
      <c r="C153" s="604"/>
      <c r="D153" s="604"/>
      <c r="E153" s="604"/>
      <c r="F153" s="564">
        <v>1</v>
      </c>
      <c r="G153" s="564"/>
      <c r="H153" s="564">
        <v>1</v>
      </c>
      <c r="I153" s="564"/>
      <c r="J153" s="564">
        <v>1</v>
      </c>
      <c r="K153" s="570" t="s">
        <v>56</v>
      </c>
      <c r="L153" s="570"/>
      <c r="M153" s="562">
        <v>1974</v>
      </c>
      <c r="N153" s="562" t="s">
        <v>232</v>
      </c>
      <c r="O153" s="565">
        <v>1</v>
      </c>
      <c r="P153" s="571"/>
      <c r="Q153" s="567"/>
      <c r="R153" s="562"/>
    </row>
    <row r="154" spans="1:18" ht="15" customHeight="1">
      <c r="A154" s="562">
        <v>2013</v>
      </c>
      <c r="B154" s="577" t="s">
        <v>200</v>
      </c>
      <c r="C154" s="604"/>
      <c r="D154" s="604"/>
      <c r="E154" s="604"/>
      <c r="F154" s="564">
        <v>1</v>
      </c>
      <c r="G154" s="564"/>
      <c r="H154" s="564">
        <v>1</v>
      </c>
      <c r="I154" s="564"/>
      <c r="J154" s="564">
        <v>1</v>
      </c>
      <c r="K154" s="564" t="s">
        <v>182</v>
      </c>
      <c r="L154" s="564"/>
      <c r="M154" s="564">
        <v>1963</v>
      </c>
      <c r="N154" s="562" t="s">
        <v>232</v>
      </c>
      <c r="O154" s="565">
        <v>1</v>
      </c>
      <c r="P154" s="566"/>
      <c r="Q154" s="567"/>
      <c r="R154" s="562"/>
    </row>
    <row r="155" spans="1:18" ht="15" customHeight="1">
      <c r="A155" s="562">
        <v>2013</v>
      </c>
      <c r="B155" s="562" t="s">
        <v>200</v>
      </c>
      <c r="C155" s="604"/>
      <c r="D155" s="604"/>
      <c r="E155" s="604"/>
      <c r="F155" s="564">
        <v>1</v>
      </c>
      <c r="G155" s="564"/>
      <c r="H155" s="564">
        <v>1</v>
      </c>
      <c r="I155" s="564"/>
      <c r="J155" s="564">
        <v>1</v>
      </c>
      <c r="K155" s="570" t="s">
        <v>54</v>
      </c>
      <c r="L155" s="570"/>
      <c r="M155" s="562">
        <v>1961</v>
      </c>
      <c r="N155" s="562" t="s">
        <v>232</v>
      </c>
      <c r="O155" s="565">
        <v>1</v>
      </c>
      <c r="P155" s="571"/>
      <c r="Q155" s="567"/>
      <c r="R155" s="562"/>
    </row>
    <row r="156" spans="1:18" ht="15" customHeight="1">
      <c r="A156" s="562">
        <v>2013</v>
      </c>
      <c r="B156" s="562" t="s">
        <v>200</v>
      </c>
      <c r="C156" s="604"/>
      <c r="D156" s="604"/>
      <c r="E156" s="604"/>
      <c r="F156" s="564">
        <v>1</v>
      </c>
      <c r="G156" s="564"/>
      <c r="H156" s="564">
        <v>1</v>
      </c>
      <c r="I156" s="564">
        <v>1</v>
      </c>
      <c r="J156" s="564"/>
      <c r="K156" s="570" t="s">
        <v>54</v>
      </c>
      <c r="L156" s="570"/>
      <c r="M156" s="562">
        <v>1965</v>
      </c>
      <c r="N156" s="562" t="s">
        <v>232</v>
      </c>
      <c r="O156" s="565">
        <v>1</v>
      </c>
      <c r="P156" s="571"/>
      <c r="Q156" s="567"/>
      <c r="R156" s="562"/>
    </row>
    <row r="157" spans="1:18" ht="15" customHeight="1">
      <c r="A157" s="562">
        <v>2013</v>
      </c>
      <c r="B157" s="562" t="s">
        <v>200</v>
      </c>
      <c r="C157" s="604"/>
      <c r="D157" s="604"/>
      <c r="E157" s="604"/>
      <c r="F157" s="564">
        <v>1</v>
      </c>
      <c r="G157" s="564"/>
      <c r="H157" s="564">
        <v>1</v>
      </c>
      <c r="I157" s="564"/>
      <c r="J157" s="564">
        <v>1</v>
      </c>
      <c r="K157" s="570" t="s">
        <v>55</v>
      </c>
      <c r="L157" s="570"/>
      <c r="M157" s="562">
        <v>1973</v>
      </c>
      <c r="N157" s="562" t="s">
        <v>232</v>
      </c>
      <c r="O157" s="565">
        <v>1</v>
      </c>
      <c r="P157" s="571"/>
      <c r="Q157" s="567"/>
      <c r="R157" s="562"/>
    </row>
    <row r="158" spans="1:18" ht="15" customHeight="1">
      <c r="A158" s="562">
        <v>2013</v>
      </c>
      <c r="B158" s="562" t="s">
        <v>200</v>
      </c>
      <c r="C158" s="604"/>
      <c r="D158" s="604"/>
      <c r="E158" s="604"/>
      <c r="F158" s="564">
        <v>1</v>
      </c>
      <c r="G158" s="564"/>
      <c r="H158" s="564">
        <v>1</v>
      </c>
      <c r="I158" s="564"/>
      <c r="J158" s="564">
        <v>1</v>
      </c>
      <c r="K158" s="570" t="s">
        <v>193</v>
      </c>
      <c r="L158" s="570"/>
      <c r="M158" s="562">
        <v>1970</v>
      </c>
      <c r="N158" s="562" t="s">
        <v>232</v>
      </c>
      <c r="O158" s="565">
        <v>1</v>
      </c>
      <c r="P158" s="571"/>
      <c r="Q158" s="567"/>
      <c r="R158" s="562"/>
    </row>
    <row r="159" spans="1:18" ht="15" customHeight="1">
      <c r="A159" s="562">
        <v>2013</v>
      </c>
      <c r="B159" s="562" t="s">
        <v>200</v>
      </c>
      <c r="C159" s="604"/>
      <c r="D159" s="604"/>
      <c r="E159" s="604"/>
      <c r="F159" s="564">
        <v>1</v>
      </c>
      <c r="G159" s="564"/>
      <c r="H159" s="564">
        <v>1</v>
      </c>
      <c r="I159" s="564"/>
      <c r="J159" s="564">
        <v>1</v>
      </c>
      <c r="K159" s="564" t="s">
        <v>182</v>
      </c>
      <c r="L159" s="564"/>
      <c r="M159" s="564">
        <v>1961</v>
      </c>
      <c r="N159" s="562" t="s">
        <v>232</v>
      </c>
      <c r="O159" s="565">
        <v>1</v>
      </c>
      <c r="P159" s="566"/>
      <c r="Q159" s="567"/>
      <c r="R159" s="562"/>
    </row>
    <row r="160" spans="1:18" ht="15" customHeight="1">
      <c r="A160" s="562">
        <v>2013</v>
      </c>
      <c r="B160" s="562" t="s">
        <v>200</v>
      </c>
      <c r="C160" s="604"/>
      <c r="D160" s="604"/>
      <c r="E160" s="604"/>
      <c r="F160" s="564">
        <v>1</v>
      </c>
      <c r="G160" s="564"/>
      <c r="H160" s="564">
        <v>1</v>
      </c>
      <c r="I160" s="564"/>
      <c r="J160" s="564">
        <v>1</v>
      </c>
      <c r="K160" s="564" t="s">
        <v>184</v>
      </c>
      <c r="L160" s="564"/>
      <c r="M160" s="564">
        <v>1980</v>
      </c>
      <c r="N160" s="562" t="s">
        <v>232</v>
      </c>
      <c r="O160" s="565">
        <v>1</v>
      </c>
      <c r="P160" s="566"/>
      <c r="Q160" s="567"/>
      <c r="R160" s="562"/>
    </row>
    <row r="161" spans="1:18" ht="15" customHeight="1">
      <c r="A161" s="562">
        <v>2013</v>
      </c>
      <c r="B161" s="562" t="s">
        <v>200</v>
      </c>
      <c r="C161" s="604"/>
      <c r="D161" s="604"/>
      <c r="E161" s="604"/>
      <c r="F161" s="564">
        <v>1</v>
      </c>
      <c r="G161" s="564"/>
      <c r="H161" s="564">
        <v>1</v>
      </c>
      <c r="I161" s="564"/>
      <c r="J161" s="564">
        <v>1</v>
      </c>
      <c r="K161" s="564" t="s">
        <v>184</v>
      </c>
      <c r="L161" s="564"/>
      <c r="M161" s="564">
        <v>1953</v>
      </c>
      <c r="N161" s="562" t="s">
        <v>232</v>
      </c>
      <c r="O161" s="565">
        <v>1</v>
      </c>
      <c r="P161" s="566"/>
      <c r="Q161" s="567"/>
      <c r="R161" s="562"/>
    </row>
    <row r="162" spans="1:18" ht="15" customHeight="1">
      <c r="A162" s="562">
        <v>2013</v>
      </c>
      <c r="B162" s="562" t="s">
        <v>200</v>
      </c>
      <c r="C162" s="604"/>
      <c r="D162" s="604"/>
      <c r="E162" s="604"/>
      <c r="F162" s="564">
        <v>1</v>
      </c>
      <c r="G162" s="564"/>
      <c r="H162" s="564">
        <v>1</v>
      </c>
      <c r="I162" s="564"/>
      <c r="J162" s="564">
        <v>1</v>
      </c>
      <c r="K162" s="564" t="s">
        <v>55</v>
      </c>
      <c r="L162" s="564"/>
      <c r="M162" s="564">
        <v>1975</v>
      </c>
      <c r="N162" s="562" t="s">
        <v>232</v>
      </c>
      <c r="O162" s="565">
        <v>1</v>
      </c>
      <c r="P162" s="566"/>
      <c r="Q162" s="567"/>
      <c r="R162" s="562"/>
    </row>
    <row r="163" spans="1:18" ht="15" customHeight="1">
      <c r="A163" s="562">
        <v>2013</v>
      </c>
      <c r="B163" s="562" t="s">
        <v>200</v>
      </c>
      <c r="C163" s="604"/>
      <c r="D163" s="604"/>
      <c r="E163" s="604"/>
      <c r="F163" s="564">
        <v>1</v>
      </c>
      <c r="G163" s="564"/>
      <c r="H163" s="564">
        <v>1</v>
      </c>
      <c r="I163" s="564"/>
      <c r="J163" s="564">
        <v>1</v>
      </c>
      <c r="K163" s="570" t="s">
        <v>48</v>
      </c>
      <c r="L163" s="570"/>
      <c r="M163" s="562">
        <v>1959</v>
      </c>
      <c r="N163" s="562" t="s">
        <v>232</v>
      </c>
      <c r="O163" s="565">
        <v>1</v>
      </c>
      <c r="P163" s="571"/>
      <c r="Q163" s="567"/>
      <c r="R163" s="562"/>
    </row>
    <row r="164" spans="1:18" ht="15" customHeight="1">
      <c r="A164" s="562">
        <v>2013</v>
      </c>
      <c r="B164" s="562" t="s">
        <v>200</v>
      </c>
      <c r="C164" s="604"/>
      <c r="D164" s="604"/>
      <c r="E164" s="604"/>
      <c r="F164" s="564">
        <v>1</v>
      </c>
      <c r="G164" s="564"/>
      <c r="H164" s="564">
        <v>1</v>
      </c>
      <c r="I164" s="564"/>
      <c r="J164" s="564">
        <v>1</v>
      </c>
      <c r="K164" s="564" t="s">
        <v>184</v>
      </c>
      <c r="L164" s="564"/>
      <c r="M164" s="564">
        <v>1948</v>
      </c>
      <c r="N164" s="562" t="s">
        <v>232</v>
      </c>
      <c r="O164" s="565">
        <v>1</v>
      </c>
      <c r="P164" s="566"/>
      <c r="Q164" s="567"/>
      <c r="R164" s="562"/>
    </row>
    <row r="165" spans="1:18" ht="15" customHeight="1">
      <c r="A165" s="562">
        <v>2013</v>
      </c>
      <c r="B165" s="562" t="s">
        <v>200</v>
      </c>
      <c r="C165" s="604"/>
      <c r="D165" s="604"/>
      <c r="E165" s="604"/>
      <c r="F165" s="562">
        <v>1</v>
      </c>
      <c r="G165" s="562"/>
      <c r="H165" s="562">
        <v>1</v>
      </c>
      <c r="I165" s="562"/>
      <c r="J165" s="562">
        <v>1</v>
      </c>
      <c r="K165" s="570" t="s">
        <v>48</v>
      </c>
      <c r="L165" s="570"/>
      <c r="M165" s="562">
        <v>1961</v>
      </c>
      <c r="N165" s="562" t="s">
        <v>232</v>
      </c>
      <c r="O165" s="565">
        <v>1</v>
      </c>
      <c r="P165" s="571"/>
      <c r="Q165" s="567"/>
      <c r="R165" s="562"/>
    </row>
    <row r="166" spans="1:18" ht="15" customHeight="1">
      <c r="A166" s="562">
        <v>2013</v>
      </c>
      <c r="B166" s="562" t="s">
        <v>200</v>
      </c>
      <c r="C166" s="604"/>
      <c r="D166" s="604"/>
      <c r="E166" s="604"/>
      <c r="F166" s="564">
        <v>1</v>
      </c>
      <c r="G166" s="564"/>
      <c r="H166" s="564">
        <v>1</v>
      </c>
      <c r="I166" s="564">
        <v>1</v>
      </c>
      <c r="J166" s="564"/>
      <c r="K166" s="570" t="s">
        <v>54</v>
      </c>
      <c r="L166" s="570"/>
      <c r="M166" s="562">
        <v>1975</v>
      </c>
      <c r="N166" s="562" t="s">
        <v>232</v>
      </c>
      <c r="O166" s="565">
        <v>1</v>
      </c>
      <c r="P166" s="571"/>
      <c r="Q166" s="567"/>
      <c r="R166" s="562"/>
    </row>
    <row r="167" spans="1:18" ht="15" customHeight="1">
      <c r="A167" s="562">
        <v>2013</v>
      </c>
      <c r="B167" s="562" t="s">
        <v>200</v>
      </c>
      <c r="C167" s="604"/>
      <c r="D167" s="604"/>
      <c r="E167" s="604"/>
      <c r="F167" s="564">
        <v>1</v>
      </c>
      <c r="G167" s="564"/>
      <c r="H167" s="564">
        <v>1</v>
      </c>
      <c r="I167" s="564"/>
      <c r="J167" s="564">
        <v>1</v>
      </c>
      <c r="K167" s="570" t="s">
        <v>184</v>
      </c>
      <c r="L167" s="570"/>
      <c r="M167" s="562">
        <v>1955</v>
      </c>
      <c r="N167" s="562" t="s">
        <v>232</v>
      </c>
      <c r="O167" s="565">
        <v>1</v>
      </c>
      <c r="P167" s="571"/>
      <c r="Q167" s="567"/>
      <c r="R167" s="562"/>
    </row>
    <row r="168" spans="1:18" ht="15" customHeight="1">
      <c r="A168" s="562">
        <v>2013</v>
      </c>
      <c r="B168" s="562" t="s">
        <v>200</v>
      </c>
      <c r="C168" s="604"/>
      <c r="D168" s="604"/>
      <c r="E168" s="604"/>
      <c r="F168" s="564">
        <v>1</v>
      </c>
      <c r="G168" s="564">
        <v>1</v>
      </c>
      <c r="H168" s="564"/>
      <c r="I168" s="564"/>
      <c r="J168" s="564">
        <v>1</v>
      </c>
      <c r="K168" s="570" t="s">
        <v>184</v>
      </c>
      <c r="L168" s="570"/>
      <c r="M168" s="562">
        <v>1976</v>
      </c>
      <c r="N168" s="562" t="s">
        <v>232</v>
      </c>
      <c r="O168" s="565">
        <v>1</v>
      </c>
      <c r="P168" s="571"/>
      <c r="Q168" s="567"/>
      <c r="R168" s="562"/>
    </row>
    <row r="169" spans="1:18" ht="15" customHeight="1">
      <c r="A169" s="562">
        <v>2013</v>
      </c>
      <c r="B169" s="562" t="s">
        <v>200</v>
      </c>
      <c r="C169" s="604"/>
      <c r="D169" s="604"/>
      <c r="E169" s="604"/>
      <c r="F169" s="564">
        <v>1</v>
      </c>
      <c r="G169" s="564"/>
      <c r="H169" s="564">
        <v>1</v>
      </c>
      <c r="I169" s="564"/>
      <c r="J169" s="564">
        <v>1</v>
      </c>
      <c r="K169" s="570" t="s">
        <v>184</v>
      </c>
      <c r="L169" s="570"/>
      <c r="M169" s="562">
        <v>1970</v>
      </c>
      <c r="N169" s="562" t="s">
        <v>232</v>
      </c>
      <c r="O169" s="565">
        <v>1</v>
      </c>
      <c r="P169" s="571"/>
      <c r="Q169" s="567"/>
      <c r="R169" s="562"/>
    </row>
    <row r="170" spans="1:18" ht="15" customHeight="1">
      <c r="A170" s="562">
        <v>2013</v>
      </c>
      <c r="B170" s="562" t="s">
        <v>201</v>
      </c>
      <c r="C170" s="604"/>
      <c r="D170" s="604"/>
      <c r="E170" s="604"/>
      <c r="F170" s="564">
        <v>1</v>
      </c>
      <c r="G170" s="564"/>
      <c r="H170" s="564">
        <v>1</v>
      </c>
      <c r="I170" s="564"/>
      <c r="J170" s="564">
        <v>1</v>
      </c>
      <c r="K170" s="564" t="s">
        <v>48</v>
      </c>
      <c r="L170" s="564"/>
      <c r="M170" s="564">
        <v>1960</v>
      </c>
      <c r="N170" s="562" t="s">
        <v>232</v>
      </c>
      <c r="O170" s="565">
        <v>1</v>
      </c>
      <c r="P170" s="566"/>
      <c r="Q170" s="567"/>
      <c r="R170" s="562"/>
    </row>
    <row r="171" spans="1:18" ht="15" customHeight="1">
      <c r="A171" s="562">
        <v>2013</v>
      </c>
      <c r="B171" s="562" t="s">
        <v>202</v>
      </c>
      <c r="C171" s="604"/>
      <c r="D171" s="604"/>
      <c r="E171" s="604"/>
      <c r="F171" s="564">
        <v>1</v>
      </c>
      <c r="G171" s="564"/>
      <c r="H171" s="564">
        <v>1</v>
      </c>
      <c r="I171" s="564"/>
      <c r="J171" s="564">
        <v>1</v>
      </c>
      <c r="K171" s="570" t="s">
        <v>182</v>
      </c>
      <c r="L171" s="570"/>
      <c r="M171" s="562">
        <v>1980</v>
      </c>
      <c r="N171" s="562" t="s">
        <v>232</v>
      </c>
      <c r="O171" s="565">
        <v>1</v>
      </c>
      <c r="P171" s="571"/>
      <c r="Q171" s="567"/>
      <c r="R171" s="562"/>
    </row>
    <row r="172" spans="1:18" ht="15" customHeight="1">
      <c r="A172" s="562">
        <v>2013</v>
      </c>
      <c r="B172" s="562" t="s">
        <v>203</v>
      </c>
      <c r="C172" s="604"/>
      <c r="D172" s="604"/>
      <c r="E172" s="604"/>
      <c r="F172" s="564">
        <v>1</v>
      </c>
      <c r="G172" s="564"/>
      <c r="H172" s="564">
        <v>1</v>
      </c>
      <c r="I172" s="564"/>
      <c r="J172" s="564">
        <v>1</v>
      </c>
      <c r="K172" s="564" t="s">
        <v>184</v>
      </c>
      <c r="L172" s="564"/>
      <c r="M172" s="564">
        <v>1961</v>
      </c>
      <c r="N172" s="562" t="s">
        <v>232</v>
      </c>
      <c r="O172" s="565">
        <v>1</v>
      </c>
      <c r="P172" s="566"/>
      <c r="Q172" s="567"/>
      <c r="R172" s="562"/>
    </row>
    <row r="173" spans="1:18" ht="15" customHeight="1">
      <c r="A173" s="562">
        <v>2013</v>
      </c>
      <c r="B173" s="562" t="s">
        <v>204</v>
      </c>
      <c r="C173" s="604"/>
      <c r="D173" s="604"/>
      <c r="E173" s="604"/>
      <c r="F173" s="564">
        <v>1</v>
      </c>
      <c r="G173" s="564"/>
      <c r="H173" s="564">
        <v>1</v>
      </c>
      <c r="I173" s="564"/>
      <c r="J173" s="564">
        <v>1</v>
      </c>
      <c r="K173" s="570" t="s">
        <v>182</v>
      </c>
      <c r="L173" s="570"/>
      <c r="M173" s="562">
        <v>1971</v>
      </c>
      <c r="N173" s="562" t="s">
        <v>232</v>
      </c>
      <c r="O173" s="565">
        <v>1</v>
      </c>
      <c r="P173" s="571"/>
      <c r="Q173" s="567"/>
      <c r="R173" s="562"/>
    </row>
    <row r="174" spans="1:18" ht="15" customHeight="1">
      <c r="A174" s="562">
        <v>2013</v>
      </c>
      <c r="B174" s="562" t="s">
        <v>205</v>
      </c>
      <c r="C174" s="604"/>
      <c r="D174" s="604"/>
      <c r="E174" s="604"/>
      <c r="F174" s="564">
        <v>1</v>
      </c>
      <c r="G174" s="564"/>
      <c r="H174" s="564">
        <v>1</v>
      </c>
      <c r="I174" s="564"/>
      <c r="J174" s="564">
        <v>1</v>
      </c>
      <c r="K174" s="570" t="s">
        <v>184</v>
      </c>
      <c r="L174" s="570"/>
      <c r="M174" s="562">
        <v>1969</v>
      </c>
      <c r="N174" s="562" t="s">
        <v>232</v>
      </c>
      <c r="O174" s="565">
        <v>1</v>
      </c>
      <c r="P174" s="571"/>
      <c r="Q174" s="567"/>
      <c r="R174" s="562"/>
    </row>
    <row r="175" spans="1:18" ht="15" customHeight="1">
      <c r="A175" s="562">
        <v>2013</v>
      </c>
      <c r="B175" s="568" t="s">
        <v>206</v>
      </c>
      <c r="C175" s="604"/>
      <c r="D175" s="604"/>
      <c r="E175" s="604"/>
      <c r="F175" s="564">
        <v>1</v>
      </c>
      <c r="G175" s="564"/>
      <c r="H175" s="564">
        <v>1</v>
      </c>
      <c r="I175" s="564"/>
      <c r="J175" s="564">
        <v>1</v>
      </c>
      <c r="K175" s="568" t="s">
        <v>55</v>
      </c>
      <c r="L175" s="564"/>
      <c r="M175" s="564"/>
      <c r="N175" s="564" t="s">
        <v>181</v>
      </c>
      <c r="O175" s="566">
        <v>90</v>
      </c>
      <c r="P175" s="566"/>
      <c r="Q175" s="569"/>
      <c r="R175" s="562"/>
    </row>
    <row r="176" spans="1:18" ht="15" customHeight="1">
      <c r="A176" s="638" t="s">
        <v>207</v>
      </c>
      <c r="B176" s="639"/>
      <c r="C176" s="580"/>
      <c r="D176" s="581"/>
      <c r="E176" s="582"/>
      <c r="F176" s="583">
        <f>SUM(F152:F175)</f>
        <v>24</v>
      </c>
      <c r="G176" s="583">
        <f>SUM(G152:G175)</f>
        <v>1</v>
      </c>
      <c r="H176" s="583">
        <f>SUM(H152:H175)</f>
        <v>23</v>
      </c>
      <c r="I176" s="583">
        <f>SUM(I152:I175)</f>
        <v>2</v>
      </c>
      <c r="J176" s="583">
        <f>SUM(J152:J175)</f>
        <v>22</v>
      </c>
      <c r="K176" s="584"/>
      <c r="L176" s="584"/>
      <c r="M176" s="582"/>
      <c r="N176" s="582"/>
      <c r="O176" s="585">
        <f>SUM(O152:O175)</f>
        <v>113</v>
      </c>
      <c r="P176" s="586"/>
      <c r="Q176" s="587"/>
      <c r="R176" s="582"/>
    </row>
    <row r="177" spans="1:18" ht="15" customHeight="1">
      <c r="A177" s="640" t="s">
        <v>208</v>
      </c>
      <c r="B177" s="641"/>
      <c r="C177" s="580"/>
      <c r="D177" s="581"/>
      <c r="E177" s="582"/>
      <c r="F177" s="582">
        <f>SUM(F176,F149,F136,F132,F114,F103,F95,F70,F55,F14,)</f>
        <v>144</v>
      </c>
      <c r="G177" s="582">
        <f>SUM(G176,G149,G132,G136,G114,G103,G95,G70,G55,G14,)</f>
        <v>12</v>
      </c>
      <c r="H177" s="582">
        <f>SUM(H176,H149,H136,H132,H114,H103,H95,H70,H55,H14,)</f>
        <v>132</v>
      </c>
      <c r="I177" s="582">
        <f>SUM(I176,I149,I136,I132,I114,I103,I95,I70,I55,I14,)</f>
        <v>30</v>
      </c>
      <c r="J177" s="582">
        <f>SUM(J176,J149,J136,J132,J114,J103,J95,J70,J55,J14,)</f>
        <v>114</v>
      </c>
      <c r="K177" s="584"/>
      <c r="L177" s="584"/>
      <c r="M177" s="582"/>
      <c r="N177" s="582"/>
      <c r="O177" s="585"/>
      <c r="P177" s="586"/>
      <c r="Q177" s="587"/>
      <c r="R177" s="582"/>
    </row>
  </sheetData>
  <mergeCells count="23">
    <mergeCell ref="A176:B176"/>
    <mergeCell ref="A177:B177"/>
    <mergeCell ref="A1:R1"/>
    <mergeCell ref="A2:R2"/>
    <mergeCell ref="A136:B136"/>
    <mergeCell ref="A137:B137"/>
    <mergeCell ref="A149:B149"/>
    <mergeCell ref="A150:B150"/>
    <mergeCell ref="A114:B114"/>
    <mergeCell ref="A115:B115"/>
    <mergeCell ref="A133:B133"/>
    <mergeCell ref="A95:B95"/>
    <mergeCell ref="A96:B96"/>
    <mergeCell ref="A103:B103"/>
    <mergeCell ref="A104:B104"/>
    <mergeCell ref="A56:B56"/>
    <mergeCell ref="A70:B70"/>
    <mergeCell ref="A71:B71"/>
    <mergeCell ref="A132:B132"/>
    <mergeCell ref="A3:B3"/>
    <mergeCell ref="A14:B14"/>
    <mergeCell ref="A15:B15"/>
    <mergeCell ref="A55:B5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Foglio18">
    <tabColor indexed="57"/>
  </sheetPr>
  <dimension ref="A1:BC220"/>
  <sheetViews>
    <sheetView zoomScale="200" zoomScaleNormal="200" workbookViewId="0" topLeftCell="I207">
      <selection activeCell="N40" sqref="N40"/>
    </sheetView>
  </sheetViews>
  <sheetFormatPr defaultColWidth="9.140625" defaultRowHeight="12.75"/>
  <cols>
    <col min="1" max="1" width="16.140625" style="38" customWidth="1"/>
    <col min="2" max="2" width="24.421875" style="38" customWidth="1"/>
    <col min="3" max="3" width="20.7109375" style="38" customWidth="1"/>
    <col min="4" max="4" width="20.7109375" style="17" customWidth="1"/>
    <col min="5" max="5" width="20.7109375" style="127" customWidth="1"/>
    <col min="6" max="6" width="7.7109375" style="17" customWidth="1"/>
    <col min="7" max="8" width="5.7109375" style="17" customWidth="1"/>
    <col min="9" max="10" width="9.7109375" style="17" customWidth="1"/>
    <col min="11" max="11" width="13.7109375" style="128" customWidth="1"/>
    <col min="12" max="12" width="15.421875" style="128" customWidth="1"/>
    <col min="13" max="13" width="10.140625" style="129" customWidth="1"/>
    <col min="14" max="14" width="37.00390625" style="35" customWidth="1"/>
    <col min="15" max="15" width="14.8515625" style="193" customWidth="1"/>
    <col min="16" max="16" width="14.8515625" style="153" customWidth="1"/>
    <col min="17" max="17" width="17.00390625" style="230" customWidth="1"/>
    <col min="18" max="18" width="14.28125" style="17" customWidth="1"/>
    <col min="19" max="55" width="9.140625" style="292" customWidth="1"/>
    <col min="56" max="16384" width="9.140625" style="17" customWidth="1"/>
  </cols>
  <sheetData>
    <row r="1" spans="1:55" s="26" customFormat="1" ht="30" customHeight="1">
      <c r="A1" s="642" t="s">
        <v>60</v>
      </c>
      <c r="B1" s="643"/>
      <c r="C1" s="643"/>
      <c r="D1" s="643"/>
      <c r="E1" s="643"/>
      <c r="F1" s="643"/>
      <c r="G1" s="643"/>
      <c r="H1" s="643"/>
      <c r="I1" s="643"/>
      <c r="J1" s="643"/>
      <c r="K1" s="643"/>
      <c r="L1" s="643"/>
      <c r="M1" s="643"/>
      <c r="N1" s="643"/>
      <c r="O1" s="643"/>
      <c r="P1" s="643"/>
      <c r="Q1" s="643"/>
      <c r="R1" s="644"/>
      <c r="S1" s="445"/>
      <c r="T1" s="445"/>
      <c r="U1" s="445"/>
      <c r="V1" s="445"/>
      <c r="W1" s="445"/>
      <c r="X1" s="445"/>
      <c r="Y1" s="445"/>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row>
    <row r="2" spans="1:25" ht="51" customHeight="1">
      <c r="A2" s="645" t="s">
        <v>222</v>
      </c>
      <c r="B2" s="646"/>
      <c r="C2" s="646"/>
      <c r="D2" s="646"/>
      <c r="E2" s="646"/>
      <c r="F2" s="646"/>
      <c r="G2" s="646"/>
      <c r="H2" s="646"/>
      <c r="I2" s="646"/>
      <c r="J2" s="646"/>
      <c r="K2" s="646"/>
      <c r="L2" s="646"/>
      <c r="M2" s="646"/>
      <c r="N2" s="646"/>
      <c r="O2" s="646"/>
      <c r="P2" s="646"/>
      <c r="Q2" s="646"/>
      <c r="R2" s="647"/>
      <c r="S2" s="446"/>
      <c r="T2" s="446"/>
      <c r="U2" s="446"/>
      <c r="V2" s="446"/>
      <c r="W2" s="446"/>
      <c r="X2" s="446"/>
      <c r="Y2" s="446"/>
    </row>
    <row r="3" spans="1:25" ht="15" customHeight="1">
      <c r="A3" s="631" t="s">
        <v>143</v>
      </c>
      <c r="B3" s="631"/>
      <c r="C3" s="339"/>
      <c r="D3" s="339"/>
      <c r="E3" s="406"/>
      <c r="F3" s="407"/>
      <c r="G3" s="340"/>
      <c r="H3" s="340"/>
      <c r="I3" s="340"/>
      <c r="J3" s="340"/>
      <c r="K3" s="340"/>
      <c r="L3" s="340"/>
      <c r="M3" s="340"/>
      <c r="N3" s="13"/>
      <c r="O3" s="341"/>
      <c r="P3" s="341"/>
      <c r="Q3" s="408"/>
      <c r="R3" s="342"/>
      <c r="S3" s="446"/>
      <c r="T3" s="446"/>
      <c r="U3" s="446"/>
      <c r="V3" s="446"/>
      <c r="W3" s="446"/>
      <c r="X3" s="446"/>
      <c r="Y3" s="446"/>
    </row>
    <row r="4" spans="1:55" s="550" customFormat="1" ht="40.5" customHeight="1">
      <c r="A4" s="543" t="s">
        <v>124</v>
      </c>
      <c r="B4" s="543" t="s">
        <v>125</v>
      </c>
      <c r="C4" s="543" t="s">
        <v>138</v>
      </c>
      <c r="D4" s="543" t="s">
        <v>44</v>
      </c>
      <c r="E4" s="543" t="s">
        <v>45</v>
      </c>
      <c r="F4" s="544" t="s">
        <v>62</v>
      </c>
      <c r="G4" s="543" t="s">
        <v>156</v>
      </c>
      <c r="H4" s="543" t="s">
        <v>157</v>
      </c>
      <c r="I4" s="543" t="s">
        <v>69</v>
      </c>
      <c r="J4" s="543" t="s">
        <v>63</v>
      </c>
      <c r="K4" s="543" t="s">
        <v>216</v>
      </c>
      <c r="L4" s="543" t="s">
        <v>18</v>
      </c>
      <c r="M4" s="543" t="s">
        <v>61</v>
      </c>
      <c r="N4" s="543" t="s">
        <v>10</v>
      </c>
      <c r="O4" s="545" t="s">
        <v>122</v>
      </c>
      <c r="P4" s="545" t="s">
        <v>123</v>
      </c>
      <c r="Q4" s="546" t="s">
        <v>11</v>
      </c>
      <c r="R4" s="547" t="s">
        <v>27</v>
      </c>
      <c r="S4" s="548"/>
      <c r="T4" s="548"/>
      <c r="U4" s="548"/>
      <c r="V4" s="548"/>
      <c r="W4" s="548"/>
      <c r="X4" s="548"/>
      <c r="Y4" s="548"/>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row>
    <row r="5" spans="1:25" ht="15" customHeight="1">
      <c r="A5" s="411">
        <v>2013</v>
      </c>
      <c r="B5" s="317" t="s">
        <v>126</v>
      </c>
      <c r="C5" s="602"/>
      <c r="D5" s="602"/>
      <c r="E5" s="602"/>
      <c r="F5" s="259">
        <v>1</v>
      </c>
      <c r="G5" s="259"/>
      <c r="H5" s="259">
        <v>1</v>
      </c>
      <c r="I5" s="259">
        <v>1</v>
      </c>
      <c r="J5" s="413"/>
      <c r="K5" s="413"/>
      <c r="L5" s="413"/>
      <c r="M5" s="296">
        <v>1926</v>
      </c>
      <c r="N5" s="317" t="s">
        <v>79</v>
      </c>
      <c r="O5" s="370"/>
      <c r="P5" s="415"/>
      <c r="Q5" s="233">
        <v>3675</v>
      </c>
      <c r="R5" s="272"/>
      <c r="S5" s="446"/>
      <c r="T5" s="446"/>
      <c r="U5" s="446"/>
      <c r="V5" s="446"/>
      <c r="W5" s="446"/>
      <c r="X5" s="446"/>
      <c r="Y5" s="446"/>
    </row>
    <row r="6" spans="1:25" ht="15" customHeight="1">
      <c r="A6" s="411">
        <v>2013</v>
      </c>
      <c r="B6" s="317" t="s">
        <v>126</v>
      </c>
      <c r="C6" s="602"/>
      <c r="D6" s="602"/>
      <c r="E6" s="602"/>
      <c r="F6" s="259">
        <v>1</v>
      </c>
      <c r="G6" s="259">
        <v>1</v>
      </c>
      <c r="H6" s="259"/>
      <c r="I6" s="259">
        <v>1</v>
      </c>
      <c r="J6" s="413"/>
      <c r="K6" s="413"/>
      <c r="L6" s="413"/>
      <c r="M6" s="296">
        <v>1922</v>
      </c>
      <c r="N6" s="317" t="s">
        <v>79</v>
      </c>
      <c r="O6" s="370"/>
      <c r="P6" s="415"/>
      <c r="Q6" s="233">
        <v>2177.19</v>
      </c>
      <c r="R6" s="272"/>
      <c r="S6" s="446"/>
      <c r="T6" s="446"/>
      <c r="U6" s="446"/>
      <c r="V6" s="446"/>
      <c r="W6" s="446"/>
      <c r="X6" s="446"/>
      <c r="Y6" s="446"/>
    </row>
    <row r="7" spans="1:25" ht="15" customHeight="1">
      <c r="A7" s="411">
        <v>2013</v>
      </c>
      <c r="B7" s="317" t="s">
        <v>126</v>
      </c>
      <c r="C7" s="602"/>
      <c r="D7" s="602"/>
      <c r="E7" s="602"/>
      <c r="F7" s="259">
        <v>1</v>
      </c>
      <c r="G7" s="259">
        <v>1</v>
      </c>
      <c r="H7" s="259"/>
      <c r="I7" s="259">
        <v>1</v>
      </c>
      <c r="J7" s="413"/>
      <c r="K7" s="413"/>
      <c r="L7" s="413"/>
      <c r="M7" s="296">
        <v>1941</v>
      </c>
      <c r="N7" s="317" t="s">
        <v>236</v>
      </c>
      <c r="O7" s="370"/>
      <c r="P7" s="415"/>
      <c r="Q7" s="233">
        <v>4048</v>
      </c>
      <c r="R7" s="272"/>
      <c r="S7" s="446"/>
      <c r="T7" s="446"/>
      <c r="U7" s="446"/>
      <c r="V7" s="446"/>
      <c r="W7" s="446"/>
      <c r="X7" s="446"/>
      <c r="Y7" s="446"/>
    </row>
    <row r="8" spans="1:25" ht="15" customHeight="1">
      <c r="A8" s="411">
        <v>2013</v>
      </c>
      <c r="B8" s="317" t="s">
        <v>126</v>
      </c>
      <c r="C8" s="602"/>
      <c r="D8" s="602"/>
      <c r="E8" s="602"/>
      <c r="F8" s="259">
        <v>1</v>
      </c>
      <c r="G8" s="259">
        <v>1</v>
      </c>
      <c r="H8" s="259"/>
      <c r="I8" s="259">
        <v>1</v>
      </c>
      <c r="J8" s="413"/>
      <c r="K8" s="413"/>
      <c r="L8" s="413"/>
      <c r="M8" s="296">
        <v>1941</v>
      </c>
      <c r="N8" s="317" t="s">
        <v>237</v>
      </c>
      <c r="O8" s="370"/>
      <c r="P8" s="415"/>
      <c r="Q8" s="233">
        <v>748.96</v>
      </c>
      <c r="R8" s="272"/>
      <c r="S8" s="446"/>
      <c r="T8" s="446"/>
      <c r="U8" s="446"/>
      <c r="V8" s="446"/>
      <c r="W8" s="446"/>
      <c r="X8" s="446"/>
      <c r="Y8" s="446"/>
    </row>
    <row r="9" spans="1:25" ht="15" customHeight="1">
      <c r="A9" s="411">
        <v>2013</v>
      </c>
      <c r="B9" s="317" t="s">
        <v>126</v>
      </c>
      <c r="C9" s="602"/>
      <c r="D9" s="602"/>
      <c r="E9" s="602"/>
      <c r="F9" s="259">
        <v>1</v>
      </c>
      <c r="G9" s="259"/>
      <c r="H9" s="259">
        <v>1</v>
      </c>
      <c r="I9" s="259">
        <v>1</v>
      </c>
      <c r="J9" s="413"/>
      <c r="K9" s="413"/>
      <c r="L9" s="413"/>
      <c r="M9" s="296">
        <v>1932</v>
      </c>
      <c r="N9" s="317" t="s">
        <v>236</v>
      </c>
      <c r="O9" s="370"/>
      <c r="P9" s="415"/>
      <c r="Q9" s="233">
        <v>3726</v>
      </c>
      <c r="R9" s="272"/>
      <c r="S9" s="446"/>
      <c r="T9" s="446"/>
      <c r="U9" s="446"/>
      <c r="V9" s="446"/>
      <c r="W9" s="446"/>
      <c r="X9" s="446"/>
      <c r="Y9" s="446"/>
    </row>
    <row r="10" spans="1:25" ht="15" customHeight="1">
      <c r="A10" s="411">
        <v>2013</v>
      </c>
      <c r="B10" s="317" t="s">
        <v>126</v>
      </c>
      <c r="C10" s="602"/>
      <c r="D10" s="602"/>
      <c r="E10" s="602"/>
      <c r="F10" s="259">
        <v>1</v>
      </c>
      <c r="G10" s="259"/>
      <c r="H10" s="259">
        <v>1</v>
      </c>
      <c r="I10" s="259">
        <v>1</v>
      </c>
      <c r="J10" s="413"/>
      <c r="K10" s="413"/>
      <c r="L10" s="413"/>
      <c r="M10" s="296">
        <v>1932</v>
      </c>
      <c r="N10" s="317" t="s">
        <v>237</v>
      </c>
      <c r="O10" s="370"/>
      <c r="P10" s="415"/>
      <c r="Q10" s="233">
        <v>187.24</v>
      </c>
      <c r="R10" s="272"/>
      <c r="S10" s="446"/>
      <c r="T10" s="446"/>
      <c r="U10" s="446"/>
      <c r="V10" s="446"/>
      <c r="W10" s="446"/>
      <c r="X10" s="446"/>
      <c r="Y10" s="446"/>
    </row>
    <row r="11" spans="1:25" ht="15" customHeight="1">
      <c r="A11" s="411">
        <v>2013</v>
      </c>
      <c r="B11" s="317" t="s">
        <v>126</v>
      </c>
      <c r="C11" s="602"/>
      <c r="D11" s="602"/>
      <c r="E11" s="602"/>
      <c r="F11" s="259">
        <v>1</v>
      </c>
      <c r="G11" s="259">
        <v>1</v>
      </c>
      <c r="H11" s="259"/>
      <c r="I11" s="259">
        <v>1</v>
      </c>
      <c r="J11" s="413"/>
      <c r="K11" s="413"/>
      <c r="L11" s="413"/>
      <c r="M11" s="296">
        <v>1930</v>
      </c>
      <c r="N11" s="317" t="s">
        <v>236</v>
      </c>
      <c r="O11" s="370"/>
      <c r="P11" s="415"/>
      <c r="Q11" s="233">
        <v>4508</v>
      </c>
      <c r="R11" s="272"/>
      <c r="S11" s="446"/>
      <c r="T11" s="446"/>
      <c r="U11" s="446"/>
      <c r="V11" s="446"/>
      <c r="W11" s="446"/>
      <c r="X11" s="446"/>
      <c r="Y11" s="446"/>
    </row>
    <row r="12" spans="1:25" ht="15" customHeight="1">
      <c r="A12" s="411">
        <v>2013</v>
      </c>
      <c r="B12" s="317" t="s">
        <v>126</v>
      </c>
      <c r="C12" s="602"/>
      <c r="D12" s="602"/>
      <c r="E12" s="602"/>
      <c r="F12" s="259">
        <v>1</v>
      </c>
      <c r="G12" s="259">
        <v>1</v>
      </c>
      <c r="H12" s="259"/>
      <c r="I12" s="259">
        <v>1</v>
      </c>
      <c r="J12" s="413"/>
      <c r="K12" s="413"/>
      <c r="L12" s="413"/>
      <c r="M12" s="296">
        <v>1930</v>
      </c>
      <c r="N12" s="317" t="s">
        <v>237</v>
      </c>
      <c r="O12" s="370"/>
      <c r="P12" s="415"/>
      <c r="Q12" s="233">
        <v>499.3066666666667</v>
      </c>
      <c r="R12" s="272"/>
      <c r="S12" s="446"/>
      <c r="T12" s="446"/>
      <c r="U12" s="446"/>
      <c r="V12" s="446"/>
      <c r="W12" s="446"/>
      <c r="X12" s="446"/>
      <c r="Y12" s="446"/>
    </row>
    <row r="13" spans="1:25" ht="15" customHeight="1">
      <c r="A13" s="627" t="s">
        <v>158</v>
      </c>
      <c r="B13" s="627"/>
      <c r="C13" s="299" t="s">
        <v>154</v>
      </c>
      <c r="D13" s="299"/>
      <c r="E13" s="419"/>
      <c r="F13" s="14">
        <v>8</v>
      </c>
      <c r="G13" s="14">
        <v>5</v>
      </c>
      <c r="H13" s="14">
        <v>3</v>
      </c>
      <c r="I13" s="14">
        <v>8</v>
      </c>
      <c r="J13" s="14">
        <v>0</v>
      </c>
      <c r="K13" s="124">
        <v>0</v>
      </c>
      <c r="L13" s="124"/>
      <c r="M13" s="28"/>
      <c r="N13" s="227"/>
      <c r="O13" s="199"/>
      <c r="P13" s="199"/>
      <c r="Q13" s="228">
        <v>19569.696666666667</v>
      </c>
      <c r="R13" s="124"/>
      <c r="S13" s="446"/>
      <c r="T13" s="446"/>
      <c r="U13" s="446"/>
      <c r="V13" s="446"/>
      <c r="W13" s="446"/>
      <c r="X13" s="446"/>
      <c r="Y13" s="446"/>
    </row>
    <row r="14" spans="1:25" ht="15" customHeight="1">
      <c r="A14" s="628" t="s">
        <v>144</v>
      </c>
      <c r="B14" s="628"/>
      <c r="C14" s="139" t="s">
        <v>154</v>
      </c>
      <c r="D14" s="139"/>
      <c r="E14" s="420"/>
      <c r="F14" s="407"/>
      <c r="G14" s="340"/>
      <c r="H14" s="340"/>
      <c r="I14" s="340"/>
      <c r="J14" s="340"/>
      <c r="K14" s="340"/>
      <c r="L14" s="340"/>
      <c r="M14" s="123"/>
      <c r="N14" s="298"/>
      <c r="O14" s="421"/>
      <c r="P14" s="421"/>
      <c r="Q14" s="410"/>
      <c r="R14" s="298"/>
      <c r="S14" s="446"/>
      <c r="T14" s="446"/>
      <c r="U14" s="446"/>
      <c r="V14" s="446"/>
      <c r="W14" s="446"/>
      <c r="X14" s="446"/>
      <c r="Y14" s="446"/>
    </row>
    <row r="15" spans="1:55" s="550" customFormat="1" ht="40.5" customHeight="1">
      <c r="A15" s="543" t="s">
        <v>124</v>
      </c>
      <c r="B15" s="543" t="s">
        <v>125</v>
      </c>
      <c r="C15" s="543" t="s">
        <v>138</v>
      </c>
      <c r="D15" s="543" t="s">
        <v>44</v>
      </c>
      <c r="E15" s="543" t="s">
        <v>45</v>
      </c>
      <c r="F15" s="544" t="s">
        <v>62</v>
      </c>
      <c r="G15" s="543" t="s">
        <v>156</v>
      </c>
      <c r="H15" s="543" t="s">
        <v>157</v>
      </c>
      <c r="I15" s="543" t="s">
        <v>69</v>
      </c>
      <c r="J15" s="543" t="s">
        <v>63</v>
      </c>
      <c r="K15" s="543" t="s">
        <v>216</v>
      </c>
      <c r="L15" s="543" t="s">
        <v>18</v>
      </c>
      <c r="M15" s="543" t="s">
        <v>61</v>
      </c>
      <c r="N15" s="543" t="s">
        <v>10</v>
      </c>
      <c r="O15" s="545" t="s">
        <v>122</v>
      </c>
      <c r="P15" s="545" t="s">
        <v>123</v>
      </c>
      <c r="Q15" s="546" t="s">
        <v>11</v>
      </c>
      <c r="R15" s="547" t="s">
        <v>27</v>
      </c>
      <c r="S15" s="548"/>
      <c r="T15" s="548"/>
      <c r="U15" s="548"/>
      <c r="V15" s="548"/>
      <c r="W15" s="548"/>
      <c r="X15" s="548"/>
      <c r="Y15" s="548"/>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row>
    <row r="16" spans="1:25" ht="15" customHeight="1">
      <c r="A16" s="411">
        <v>2013</v>
      </c>
      <c r="B16" s="317" t="s">
        <v>127</v>
      </c>
      <c r="C16" s="602"/>
      <c r="D16" s="602"/>
      <c r="E16" s="602"/>
      <c r="F16" s="259">
        <v>1</v>
      </c>
      <c r="G16" s="259"/>
      <c r="H16" s="259">
        <v>1</v>
      </c>
      <c r="I16" s="259">
        <v>1</v>
      </c>
      <c r="J16" s="413"/>
      <c r="K16" s="413"/>
      <c r="L16" s="413"/>
      <c r="M16" s="296">
        <v>1923</v>
      </c>
      <c r="N16" s="317" t="s">
        <v>79</v>
      </c>
      <c r="O16" s="370"/>
      <c r="P16" s="415"/>
      <c r="Q16" s="233">
        <v>1324.26</v>
      </c>
      <c r="R16" s="272"/>
      <c r="S16" s="446"/>
      <c r="T16" s="446"/>
      <c r="U16" s="446"/>
      <c r="V16" s="446"/>
      <c r="W16" s="446"/>
      <c r="X16" s="446"/>
      <c r="Y16" s="446"/>
    </row>
    <row r="17" spans="1:25" ht="15" customHeight="1">
      <c r="A17" s="411">
        <v>2013</v>
      </c>
      <c r="B17" s="317" t="s">
        <v>127</v>
      </c>
      <c r="C17" s="602"/>
      <c r="D17" s="602"/>
      <c r="E17" s="602"/>
      <c r="F17" s="259">
        <v>1</v>
      </c>
      <c r="G17" s="259">
        <v>1</v>
      </c>
      <c r="H17" s="259"/>
      <c r="I17" s="259">
        <v>1</v>
      </c>
      <c r="J17" s="413"/>
      <c r="K17" s="413"/>
      <c r="L17" s="413"/>
      <c r="M17" s="296">
        <v>1928</v>
      </c>
      <c r="N17" s="317" t="s">
        <v>23</v>
      </c>
      <c r="O17" s="370"/>
      <c r="P17" s="415"/>
      <c r="Q17" s="233">
        <v>3000</v>
      </c>
      <c r="R17" s="272"/>
      <c r="S17" s="446"/>
      <c r="T17" s="446"/>
      <c r="U17" s="446"/>
      <c r="V17" s="446"/>
      <c r="W17" s="446"/>
      <c r="X17" s="446"/>
      <c r="Y17" s="446"/>
    </row>
    <row r="18" spans="1:25" ht="15" customHeight="1">
      <c r="A18" s="411">
        <v>2013</v>
      </c>
      <c r="B18" s="317" t="s">
        <v>127</v>
      </c>
      <c r="C18" s="602"/>
      <c r="D18" s="602"/>
      <c r="E18" s="602"/>
      <c r="F18" s="259">
        <v>1</v>
      </c>
      <c r="G18" s="259">
        <v>1</v>
      </c>
      <c r="H18" s="259"/>
      <c r="I18" s="259">
        <v>1</v>
      </c>
      <c r="J18" s="413"/>
      <c r="K18" s="413"/>
      <c r="L18" s="413"/>
      <c r="M18" s="296">
        <v>1928</v>
      </c>
      <c r="N18" s="317" t="s">
        <v>79</v>
      </c>
      <c r="O18" s="370"/>
      <c r="P18" s="415"/>
      <c r="Q18" s="233">
        <v>600.42</v>
      </c>
      <c r="R18" s="272"/>
      <c r="S18" s="446"/>
      <c r="T18" s="446"/>
      <c r="U18" s="446"/>
      <c r="V18" s="446"/>
      <c r="W18" s="446"/>
      <c r="X18" s="446"/>
      <c r="Y18" s="446"/>
    </row>
    <row r="19" spans="1:25" ht="15" customHeight="1">
      <c r="A19" s="411">
        <v>2013</v>
      </c>
      <c r="B19" s="317" t="s">
        <v>127</v>
      </c>
      <c r="C19" s="602"/>
      <c r="D19" s="602"/>
      <c r="E19" s="602"/>
      <c r="F19" s="259">
        <v>1</v>
      </c>
      <c r="G19" s="259">
        <v>1</v>
      </c>
      <c r="H19" s="259"/>
      <c r="I19" s="259">
        <v>1</v>
      </c>
      <c r="J19" s="413"/>
      <c r="K19" s="413"/>
      <c r="L19" s="413"/>
      <c r="M19" s="296">
        <v>1922</v>
      </c>
      <c r="N19" s="317" t="s">
        <v>236</v>
      </c>
      <c r="O19" s="370"/>
      <c r="P19" s="415"/>
      <c r="Q19" s="233">
        <v>1886</v>
      </c>
      <c r="R19" s="272"/>
      <c r="S19" s="446"/>
      <c r="T19" s="446"/>
      <c r="U19" s="446"/>
      <c r="V19" s="446"/>
      <c r="W19" s="446"/>
      <c r="X19" s="446"/>
      <c r="Y19" s="446"/>
    </row>
    <row r="20" spans="1:25" ht="15" customHeight="1">
      <c r="A20" s="411">
        <v>2013</v>
      </c>
      <c r="B20" s="317" t="s">
        <v>127</v>
      </c>
      <c r="C20" s="602"/>
      <c r="D20" s="602"/>
      <c r="E20" s="602"/>
      <c r="F20" s="259">
        <v>1</v>
      </c>
      <c r="G20" s="259">
        <v>1</v>
      </c>
      <c r="H20" s="259"/>
      <c r="I20" s="259">
        <v>1</v>
      </c>
      <c r="J20" s="413"/>
      <c r="K20" s="413"/>
      <c r="L20" s="413"/>
      <c r="M20" s="296">
        <v>1922</v>
      </c>
      <c r="N20" s="317" t="s">
        <v>237</v>
      </c>
      <c r="O20" s="370"/>
      <c r="P20" s="415"/>
      <c r="Q20" s="233">
        <v>421.29</v>
      </c>
      <c r="R20" s="272"/>
      <c r="S20" s="446"/>
      <c r="T20" s="446"/>
      <c r="U20" s="446"/>
      <c r="V20" s="446"/>
      <c r="W20" s="446"/>
      <c r="X20" s="446"/>
      <c r="Y20" s="446"/>
    </row>
    <row r="21" spans="1:25" ht="15" customHeight="1">
      <c r="A21" s="411">
        <v>2013</v>
      </c>
      <c r="B21" s="317" t="s">
        <v>127</v>
      </c>
      <c r="C21" s="602"/>
      <c r="D21" s="602"/>
      <c r="E21" s="602"/>
      <c r="F21" s="259">
        <v>1</v>
      </c>
      <c r="G21" s="259"/>
      <c r="H21" s="259">
        <v>1</v>
      </c>
      <c r="I21" s="259">
        <v>1</v>
      </c>
      <c r="J21" s="413"/>
      <c r="K21" s="413"/>
      <c r="L21" s="413"/>
      <c r="M21" s="296">
        <v>1967</v>
      </c>
      <c r="N21" s="317" t="s">
        <v>24</v>
      </c>
      <c r="O21" s="370"/>
      <c r="P21" s="415"/>
      <c r="Q21" s="233">
        <v>2415.9</v>
      </c>
      <c r="R21" s="272"/>
      <c r="S21" s="446"/>
      <c r="T21" s="446"/>
      <c r="U21" s="446"/>
      <c r="V21" s="446"/>
      <c r="W21" s="446"/>
      <c r="X21" s="446"/>
      <c r="Y21" s="446"/>
    </row>
    <row r="22" spans="1:25" ht="15" customHeight="1">
      <c r="A22" s="411">
        <v>2013</v>
      </c>
      <c r="B22" s="317" t="s">
        <v>127</v>
      </c>
      <c r="C22" s="602"/>
      <c r="D22" s="602"/>
      <c r="E22" s="602"/>
      <c r="F22" s="259">
        <v>1</v>
      </c>
      <c r="G22" s="259"/>
      <c r="H22" s="259">
        <v>1</v>
      </c>
      <c r="I22" s="259">
        <v>1</v>
      </c>
      <c r="J22" s="413"/>
      <c r="K22" s="413"/>
      <c r="L22" s="413"/>
      <c r="M22" s="296">
        <v>1924</v>
      </c>
      <c r="N22" s="317" t="s">
        <v>23</v>
      </c>
      <c r="O22" s="370"/>
      <c r="P22" s="415"/>
      <c r="Q22" s="233">
        <v>3500</v>
      </c>
      <c r="R22" s="272"/>
      <c r="S22" s="446"/>
      <c r="T22" s="446"/>
      <c r="U22" s="446"/>
      <c r="V22" s="446"/>
      <c r="W22" s="446"/>
      <c r="X22" s="446"/>
      <c r="Y22" s="446"/>
    </row>
    <row r="23" spans="1:25" ht="15" customHeight="1">
      <c r="A23" s="411">
        <v>2013</v>
      </c>
      <c r="B23" s="317" t="s">
        <v>127</v>
      </c>
      <c r="C23" s="602"/>
      <c r="D23" s="602"/>
      <c r="E23" s="602"/>
      <c r="F23" s="259">
        <v>1</v>
      </c>
      <c r="G23" s="259"/>
      <c r="H23" s="259">
        <v>1</v>
      </c>
      <c r="I23" s="259">
        <v>1</v>
      </c>
      <c r="J23" s="413"/>
      <c r="K23" s="413"/>
      <c r="L23" s="413"/>
      <c r="M23" s="296">
        <v>1924</v>
      </c>
      <c r="N23" s="317" t="s">
        <v>79</v>
      </c>
      <c r="O23" s="370"/>
      <c r="P23" s="415"/>
      <c r="Q23" s="233">
        <v>1727.19</v>
      </c>
      <c r="R23" s="272"/>
      <c r="S23" s="446"/>
      <c r="T23" s="446"/>
      <c r="U23" s="446"/>
      <c r="V23" s="446"/>
      <c r="W23" s="446"/>
      <c r="X23" s="446"/>
      <c r="Y23" s="446"/>
    </row>
    <row r="24" spans="1:25" ht="15" customHeight="1">
      <c r="A24" s="411">
        <v>2013</v>
      </c>
      <c r="B24" s="317" t="s">
        <v>127</v>
      </c>
      <c r="C24" s="602"/>
      <c r="D24" s="602"/>
      <c r="E24" s="602"/>
      <c r="F24" s="259">
        <v>1</v>
      </c>
      <c r="G24" s="259"/>
      <c r="H24" s="259">
        <v>1</v>
      </c>
      <c r="I24" s="259">
        <v>1</v>
      </c>
      <c r="J24" s="413"/>
      <c r="K24" s="413"/>
      <c r="L24" s="413"/>
      <c r="M24" s="296">
        <v>1920</v>
      </c>
      <c r="N24" s="317" t="s">
        <v>79</v>
      </c>
      <c r="O24" s="370"/>
      <c r="P24" s="415"/>
      <c r="Q24" s="233">
        <v>301.46</v>
      </c>
      <c r="R24" s="272"/>
      <c r="S24" s="446"/>
      <c r="T24" s="446"/>
      <c r="U24" s="446"/>
      <c r="V24" s="446"/>
      <c r="W24" s="446"/>
      <c r="X24" s="446"/>
      <c r="Y24" s="446"/>
    </row>
    <row r="25" spans="1:25" ht="15" customHeight="1">
      <c r="A25" s="411">
        <v>2013</v>
      </c>
      <c r="B25" s="317" t="s">
        <v>127</v>
      </c>
      <c r="C25" s="602"/>
      <c r="D25" s="602"/>
      <c r="E25" s="602"/>
      <c r="F25" s="259">
        <v>1</v>
      </c>
      <c r="G25" s="259"/>
      <c r="H25" s="259">
        <v>1</v>
      </c>
      <c r="I25" s="259">
        <v>1</v>
      </c>
      <c r="J25" s="413"/>
      <c r="K25" s="413"/>
      <c r="L25" s="413"/>
      <c r="M25" s="296">
        <v>1923</v>
      </c>
      <c r="N25" s="317" t="s">
        <v>238</v>
      </c>
      <c r="O25" s="370"/>
      <c r="P25" s="415"/>
      <c r="Q25" s="233">
        <v>4554</v>
      </c>
      <c r="R25" s="272"/>
      <c r="S25" s="446"/>
      <c r="T25" s="446"/>
      <c r="U25" s="446"/>
      <c r="V25" s="446"/>
      <c r="W25" s="446"/>
      <c r="X25" s="446"/>
      <c r="Y25" s="446"/>
    </row>
    <row r="26" spans="1:25" ht="15" customHeight="1">
      <c r="A26" s="411">
        <v>2013</v>
      </c>
      <c r="B26" s="317" t="s">
        <v>127</v>
      </c>
      <c r="C26" s="602"/>
      <c r="D26" s="602"/>
      <c r="E26" s="602"/>
      <c r="F26" s="259">
        <v>1</v>
      </c>
      <c r="G26" s="259"/>
      <c r="H26" s="259">
        <v>1</v>
      </c>
      <c r="I26" s="259">
        <v>1</v>
      </c>
      <c r="J26" s="413"/>
      <c r="K26" s="413"/>
      <c r="L26" s="413"/>
      <c r="M26" s="296">
        <v>1923</v>
      </c>
      <c r="N26" s="317" t="s">
        <v>237</v>
      </c>
      <c r="O26" s="370"/>
      <c r="P26" s="415"/>
      <c r="Q26" s="233">
        <v>561.72</v>
      </c>
      <c r="R26" s="272"/>
      <c r="S26" s="446"/>
      <c r="T26" s="446"/>
      <c r="U26" s="446"/>
      <c r="V26" s="446"/>
      <c r="W26" s="446"/>
      <c r="X26" s="446"/>
      <c r="Y26" s="446"/>
    </row>
    <row r="27" spans="1:25" ht="15" customHeight="1">
      <c r="A27" s="411">
        <v>2013</v>
      </c>
      <c r="B27" s="317" t="s">
        <v>127</v>
      </c>
      <c r="C27" s="602"/>
      <c r="D27" s="602"/>
      <c r="E27" s="602"/>
      <c r="F27" s="259">
        <v>1</v>
      </c>
      <c r="G27" s="259">
        <v>1</v>
      </c>
      <c r="H27" s="259"/>
      <c r="I27" s="259">
        <v>1</v>
      </c>
      <c r="J27" s="413"/>
      <c r="K27" s="413"/>
      <c r="L27" s="413"/>
      <c r="M27" s="296">
        <v>1935</v>
      </c>
      <c r="N27" s="317" t="s">
        <v>23</v>
      </c>
      <c r="O27" s="370"/>
      <c r="P27" s="415"/>
      <c r="Q27" s="233">
        <v>3500</v>
      </c>
      <c r="R27" s="272"/>
      <c r="S27" s="446"/>
      <c r="T27" s="446"/>
      <c r="U27" s="446"/>
      <c r="V27" s="446"/>
      <c r="W27" s="446"/>
      <c r="X27" s="446"/>
      <c r="Y27" s="446"/>
    </row>
    <row r="28" spans="1:25" ht="15" customHeight="1">
      <c r="A28" s="411">
        <v>2013</v>
      </c>
      <c r="B28" s="317" t="s">
        <v>127</v>
      </c>
      <c r="C28" s="602"/>
      <c r="D28" s="602"/>
      <c r="E28" s="602"/>
      <c r="F28" s="259">
        <v>1</v>
      </c>
      <c r="G28" s="259">
        <v>1</v>
      </c>
      <c r="H28" s="259"/>
      <c r="I28" s="259">
        <v>1</v>
      </c>
      <c r="J28" s="413"/>
      <c r="K28" s="413"/>
      <c r="L28" s="413"/>
      <c r="M28" s="296">
        <v>1943</v>
      </c>
      <c r="N28" s="317" t="s">
        <v>2</v>
      </c>
      <c r="O28" s="370"/>
      <c r="P28" s="415"/>
      <c r="Q28" s="233">
        <v>226.9</v>
      </c>
      <c r="R28" s="272"/>
      <c r="S28" s="446"/>
      <c r="T28" s="446"/>
      <c r="U28" s="446"/>
      <c r="V28" s="446"/>
      <c r="W28" s="446"/>
      <c r="X28" s="446"/>
      <c r="Y28" s="446"/>
    </row>
    <row r="29" spans="1:25" ht="15" customHeight="1">
      <c r="A29" s="411">
        <v>2013</v>
      </c>
      <c r="B29" s="317" t="s">
        <v>127</v>
      </c>
      <c r="C29" s="602"/>
      <c r="D29" s="602"/>
      <c r="E29" s="602"/>
      <c r="F29" s="259">
        <v>1</v>
      </c>
      <c r="G29" s="259"/>
      <c r="H29" s="259">
        <v>1</v>
      </c>
      <c r="I29" s="259">
        <v>1</v>
      </c>
      <c r="J29" s="413"/>
      <c r="K29" s="413"/>
      <c r="L29" s="413"/>
      <c r="M29" s="296">
        <v>1952</v>
      </c>
      <c r="N29" s="317" t="s">
        <v>24</v>
      </c>
      <c r="O29" s="370"/>
      <c r="P29" s="415"/>
      <c r="Q29" s="233">
        <v>3084.45</v>
      </c>
      <c r="R29" s="272"/>
      <c r="S29" s="446"/>
      <c r="T29" s="446"/>
      <c r="U29" s="446"/>
      <c r="V29" s="446"/>
      <c r="W29" s="446"/>
      <c r="X29" s="446"/>
      <c r="Y29" s="446"/>
    </row>
    <row r="30" spans="1:25" ht="15" customHeight="1">
      <c r="A30" s="411">
        <v>2013</v>
      </c>
      <c r="B30" s="317" t="s">
        <v>127</v>
      </c>
      <c r="C30" s="602"/>
      <c r="D30" s="602"/>
      <c r="E30" s="602"/>
      <c r="F30" s="259">
        <v>1</v>
      </c>
      <c r="G30" s="259"/>
      <c r="H30" s="259">
        <v>1</v>
      </c>
      <c r="I30" s="259">
        <v>1</v>
      </c>
      <c r="J30" s="413"/>
      <c r="K30" s="413"/>
      <c r="L30" s="413"/>
      <c r="M30" s="296">
        <v>1923</v>
      </c>
      <c r="N30" s="317" t="s">
        <v>236</v>
      </c>
      <c r="O30" s="370"/>
      <c r="P30" s="415"/>
      <c r="Q30" s="233">
        <v>5428</v>
      </c>
      <c r="R30" s="272"/>
      <c r="S30" s="446"/>
      <c r="T30" s="446"/>
      <c r="U30" s="446"/>
      <c r="V30" s="446"/>
      <c r="W30" s="446"/>
      <c r="X30" s="446"/>
      <c r="Y30" s="446"/>
    </row>
    <row r="31" spans="1:25" ht="15" customHeight="1">
      <c r="A31" s="411">
        <v>2013</v>
      </c>
      <c r="B31" s="317" t="s">
        <v>127</v>
      </c>
      <c r="C31" s="602"/>
      <c r="D31" s="602"/>
      <c r="E31" s="602"/>
      <c r="F31" s="259">
        <v>1</v>
      </c>
      <c r="G31" s="259"/>
      <c r="H31" s="259">
        <v>1</v>
      </c>
      <c r="I31" s="259">
        <v>1</v>
      </c>
      <c r="J31" s="413"/>
      <c r="K31" s="413"/>
      <c r="L31" s="413"/>
      <c r="M31" s="296">
        <v>1923</v>
      </c>
      <c r="N31" s="317" t="s">
        <v>237</v>
      </c>
      <c r="O31" s="370"/>
      <c r="P31" s="415"/>
      <c r="Q31" s="233">
        <v>936.2</v>
      </c>
      <c r="R31" s="272"/>
      <c r="S31" s="446"/>
      <c r="T31" s="446"/>
      <c r="U31" s="446"/>
      <c r="V31" s="446"/>
      <c r="W31" s="446"/>
      <c r="X31" s="446"/>
      <c r="Y31" s="446"/>
    </row>
    <row r="32" spans="1:25" ht="15" customHeight="1">
      <c r="A32" s="411">
        <v>2013</v>
      </c>
      <c r="B32" s="317" t="s">
        <v>127</v>
      </c>
      <c r="C32" s="602"/>
      <c r="D32" s="602"/>
      <c r="E32" s="602"/>
      <c r="F32" s="259">
        <v>1</v>
      </c>
      <c r="G32" s="259">
        <v>1</v>
      </c>
      <c r="H32" s="259"/>
      <c r="I32" s="259">
        <v>1</v>
      </c>
      <c r="J32" s="413"/>
      <c r="K32" s="413"/>
      <c r="L32" s="413"/>
      <c r="M32" s="296">
        <v>1927</v>
      </c>
      <c r="N32" s="317" t="s">
        <v>22</v>
      </c>
      <c r="O32" s="370"/>
      <c r="P32" s="415"/>
      <c r="Q32" s="233">
        <v>6580</v>
      </c>
      <c r="R32" s="272"/>
      <c r="S32" s="446"/>
      <c r="T32" s="446"/>
      <c r="U32" s="446"/>
      <c r="V32" s="446"/>
      <c r="W32" s="446"/>
      <c r="X32" s="446"/>
      <c r="Y32" s="446"/>
    </row>
    <row r="33" spans="1:25" ht="15" customHeight="1">
      <c r="A33" s="411">
        <v>2013</v>
      </c>
      <c r="B33" s="317" t="s">
        <v>127</v>
      </c>
      <c r="C33" s="602"/>
      <c r="D33" s="602"/>
      <c r="E33" s="602"/>
      <c r="F33" s="259">
        <v>1</v>
      </c>
      <c r="G33" s="259">
        <v>1</v>
      </c>
      <c r="H33" s="259"/>
      <c r="I33" s="259">
        <v>1</v>
      </c>
      <c r="J33" s="413"/>
      <c r="K33" s="413"/>
      <c r="L33" s="413"/>
      <c r="M33" s="296">
        <v>1928</v>
      </c>
      <c r="N33" s="317" t="s">
        <v>79</v>
      </c>
      <c r="O33" s="370"/>
      <c r="P33" s="415"/>
      <c r="Q33" s="233">
        <v>2400</v>
      </c>
      <c r="R33" s="272"/>
      <c r="S33" s="446"/>
      <c r="T33" s="446"/>
      <c r="U33" s="446"/>
      <c r="V33" s="446"/>
      <c r="W33" s="446"/>
      <c r="X33" s="446"/>
      <c r="Y33" s="446"/>
    </row>
    <row r="34" spans="1:25" ht="15" customHeight="1">
      <c r="A34" s="411">
        <v>2013</v>
      </c>
      <c r="B34" s="317" t="s">
        <v>127</v>
      </c>
      <c r="C34" s="602"/>
      <c r="D34" s="602"/>
      <c r="E34" s="602"/>
      <c r="F34" s="259">
        <v>1</v>
      </c>
      <c r="G34" s="259">
        <v>1</v>
      </c>
      <c r="H34" s="259"/>
      <c r="I34" s="259">
        <v>1</v>
      </c>
      <c r="J34" s="413"/>
      <c r="K34" s="413"/>
      <c r="L34" s="413"/>
      <c r="M34" s="296">
        <v>1992</v>
      </c>
      <c r="N34" s="317" t="s">
        <v>22</v>
      </c>
      <c r="O34" s="370"/>
      <c r="P34" s="415"/>
      <c r="Q34" s="233">
        <v>3852.34</v>
      </c>
      <c r="R34" s="272"/>
      <c r="S34" s="446"/>
      <c r="T34" s="446"/>
      <c r="U34" s="446"/>
      <c r="V34" s="446"/>
      <c r="W34" s="446"/>
      <c r="X34" s="446"/>
      <c r="Y34" s="446"/>
    </row>
    <row r="35" spans="1:25" ht="15" customHeight="1">
      <c r="A35" s="411">
        <v>2013</v>
      </c>
      <c r="B35" s="317" t="s">
        <v>127</v>
      </c>
      <c r="C35" s="602"/>
      <c r="D35" s="602"/>
      <c r="E35" s="602"/>
      <c r="F35" s="259">
        <v>1</v>
      </c>
      <c r="G35" s="259"/>
      <c r="H35" s="259">
        <v>1</v>
      </c>
      <c r="I35" s="259">
        <v>1</v>
      </c>
      <c r="J35" s="413"/>
      <c r="K35" s="413"/>
      <c r="L35" s="413"/>
      <c r="M35" s="296">
        <v>1932</v>
      </c>
      <c r="N35" s="317" t="s">
        <v>24</v>
      </c>
      <c r="O35" s="370"/>
      <c r="P35" s="415"/>
      <c r="Q35" s="233">
        <v>0</v>
      </c>
      <c r="R35" s="272"/>
      <c r="S35" s="446"/>
      <c r="T35" s="446"/>
      <c r="U35" s="446"/>
      <c r="V35" s="446"/>
      <c r="W35" s="446"/>
      <c r="X35" s="446"/>
      <c r="Y35" s="446"/>
    </row>
    <row r="36" spans="1:25" ht="15" customHeight="1">
      <c r="A36" s="411">
        <v>2013</v>
      </c>
      <c r="B36" s="317" t="s">
        <v>127</v>
      </c>
      <c r="C36" s="602"/>
      <c r="D36" s="602"/>
      <c r="E36" s="602"/>
      <c r="F36" s="259">
        <v>1</v>
      </c>
      <c r="G36" s="259"/>
      <c r="H36" s="259">
        <v>1</v>
      </c>
      <c r="I36" s="259">
        <v>1</v>
      </c>
      <c r="J36" s="413"/>
      <c r="K36" s="413"/>
      <c r="L36" s="413"/>
      <c r="M36" s="296">
        <v>1932</v>
      </c>
      <c r="N36" s="317" t="s">
        <v>58</v>
      </c>
      <c r="O36" s="370"/>
      <c r="P36" s="415"/>
      <c r="Q36" s="233">
        <v>907.6</v>
      </c>
      <c r="R36" s="272"/>
      <c r="S36" s="446"/>
      <c r="T36" s="446"/>
      <c r="U36" s="446"/>
      <c r="V36" s="446"/>
      <c r="W36" s="446"/>
      <c r="X36" s="446"/>
      <c r="Y36" s="446"/>
    </row>
    <row r="37" spans="1:25" ht="15" customHeight="1">
      <c r="A37" s="411">
        <v>2013</v>
      </c>
      <c r="B37" s="317" t="s">
        <v>127</v>
      </c>
      <c r="C37" s="602"/>
      <c r="D37" s="602"/>
      <c r="E37" s="602"/>
      <c r="F37" s="259">
        <v>1</v>
      </c>
      <c r="G37" s="259">
        <v>1</v>
      </c>
      <c r="H37" s="259"/>
      <c r="I37" s="259">
        <v>1</v>
      </c>
      <c r="J37" s="413"/>
      <c r="K37" s="413"/>
      <c r="L37" s="413"/>
      <c r="M37" s="296">
        <v>1938</v>
      </c>
      <c r="N37" s="317" t="s">
        <v>2</v>
      </c>
      <c r="O37" s="370"/>
      <c r="P37" s="415"/>
      <c r="Q37" s="233">
        <v>363.04</v>
      </c>
      <c r="R37" s="272"/>
      <c r="S37" s="446"/>
      <c r="T37" s="446"/>
      <c r="U37" s="446"/>
      <c r="V37" s="446"/>
      <c r="W37" s="446"/>
      <c r="X37" s="446"/>
      <c r="Y37" s="446"/>
    </row>
    <row r="38" spans="1:25" ht="15" customHeight="1">
      <c r="A38" s="411">
        <v>2013</v>
      </c>
      <c r="B38" s="317" t="s">
        <v>127</v>
      </c>
      <c r="C38" s="602"/>
      <c r="D38" s="602"/>
      <c r="E38" s="602"/>
      <c r="F38" s="259">
        <v>1</v>
      </c>
      <c r="G38" s="259">
        <v>1</v>
      </c>
      <c r="H38" s="259"/>
      <c r="I38" s="259">
        <v>1</v>
      </c>
      <c r="J38" s="413"/>
      <c r="K38" s="413"/>
      <c r="L38" s="413"/>
      <c r="M38" s="296">
        <v>1949</v>
      </c>
      <c r="N38" s="317" t="s">
        <v>236</v>
      </c>
      <c r="O38" s="370"/>
      <c r="P38" s="415"/>
      <c r="Q38" s="233">
        <v>1593.19</v>
      </c>
      <c r="R38" s="272"/>
      <c r="S38" s="446"/>
      <c r="T38" s="446"/>
      <c r="U38" s="446"/>
      <c r="V38" s="446"/>
      <c r="W38" s="446"/>
      <c r="X38" s="446"/>
      <c r="Y38" s="446"/>
    </row>
    <row r="39" spans="1:25" ht="15" customHeight="1">
      <c r="A39" s="411">
        <v>2013</v>
      </c>
      <c r="B39" s="317" t="s">
        <v>127</v>
      </c>
      <c r="C39" s="602"/>
      <c r="D39" s="602"/>
      <c r="E39" s="602"/>
      <c r="F39" s="259">
        <v>1</v>
      </c>
      <c r="G39" s="259"/>
      <c r="H39" s="259">
        <v>1</v>
      </c>
      <c r="I39" s="259">
        <v>1</v>
      </c>
      <c r="J39" s="413"/>
      <c r="K39" s="413"/>
      <c r="L39" s="413"/>
      <c r="M39" s="296">
        <v>1934</v>
      </c>
      <c r="N39" s="317" t="s">
        <v>25</v>
      </c>
      <c r="O39" s="370"/>
      <c r="P39" s="415"/>
      <c r="Q39" s="233">
        <v>1175.5</v>
      </c>
      <c r="R39" s="272"/>
      <c r="S39" s="446"/>
      <c r="T39" s="446"/>
      <c r="U39" s="446"/>
      <c r="V39" s="446"/>
      <c r="W39" s="446"/>
      <c r="X39" s="446"/>
      <c r="Y39" s="446"/>
    </row>
    <row r="40" spans="1:25" ht="15" customHeight="1">
      <c r="A40" s="411">
        <v>2013</v>
      </c>
      <c r="B40" s="317" t="s">
        <v>127</v>
      </c>
      <c r="C40" s="602"/>
      <c r="D40" s="602"/>
      <c r="E40" s="602"/>
      <c r="F40" s="259">
        <v>1</v>
      </c>
      <c r="G40" s="259"/>
      <c r="H40" s="259">
        <v>1</v>
      </c>
      <c r="I40" s="259">
        <v>1</v>
      </c>
      <c r="J40" s="413"/>
      <c r="K40" s="413"/>
      <c r="L40" s="413"/>
      <c r="M40" s="296">
        <v>1934</v>
      </c>
      <c r="N40" s="317" t="s">
        <v>234</v>
      </c>
      <c r="O40" s="370"/>
      <c r="P40" s="415"/>
      <c r="Q40" s="233">
        <v>929.28</v>
      </c>
      <c r="R40" s="272"/>
      <c r="S40" s="446"/>
      <c r="T40" s="446"/>
      <c r="U40" s="446"/>
      <c r="V40" s="446"/>
      <c r="W40" s="446"/>
      <c r="X40" s="446"/>
      <c r="Y40" s="446"/>
    </row>
    <row r="41" spans="1:25" ht="15" customHeight="1">
      <c r="A41" s="411">
        <v>2013</v>
      </c>
      <c r="B41" s="317" t="s">
        <v>127</v>
      </c>
      <c r="C41" s="602"/>
      <c r="D41" s="602"/>
      <c r="E41" s="602"/>
      <c r="F41" s="259">
        <v>1</v>
      </c>
      <c r="G41" s="259"/>
      <c r="H41" s="259">
        <v>1</v>
      </c>
      <c r="I41" s="259">
        <v>1</v>
      </c>
      <c r="J41" s="413"/>
      <c r="K41" s="413"/>
      <c r="L41" s="413"/>
      <c r="M41" s="296">
        <v>1966</v>
      </c>
      <c r="N41" s="317" t="s">
        <v>236</v>
      </c>
      <c r="O41" s="370"/>
      <c r="P41" s="415"/>
      <c r="Q41" s="233">
        <v>1470.8</v>
      </c>
      <c r="R41" s="272"/>
      <c r="S41" s="446"/>
      <c r="T41" s="446"/>
      <c r="U41" s="446"/>
      <c r="V41" s="446"/>
      <c r="W41" s="446"/>
      <c r="X41" s="446"/>
      <c r="Y41" s="446"/>
    </row>
    <row r="42" spans="1:25" ht="15" customHeight="1">
      <c r="A42" s="411">
        <v>2013</v>
      </c>
      <c r="B42" s="317" t="s">
        <v>127</v>
      </c>
      <c r="C42" s="602"/>
      <c r="D42" s="602"/>
      <c r="E42" s="602"/>
      <c r="F42" s="259">
        <v>1</v>
      </c>
      <c r="G42" s="259">
        <v>1</v>
      </c>
      <c r="H42" s="259"/>
      <c r="I42" s="259">
        <v>1</v>
      </c>
      <c r="J42" s="413"/>
      <c r="K42" s="413"/>
      <c r="L42" s="413"/>
      <c r="M42" s="296">
        <v>1991</v>
      </c>
      <c r="N42" s="317" t="s">
        <v>236</v>
      </c>
      <c r="O42" s="370"/>
      <c r="P42" s="415"/>
      <c r="Q42" s="233">
        <v>1636.53</v>
      </c>
      <c r="R42" s="272"/>
      <c r="S42" s="446"/>
      <c r="T42" s="446"/>
      <c r="U42" s="446"/>
      <c r="V42" s="446"/>
      <c r="W42" s="446"/>
      <c r="X42" s="446"/>
      <c r="Y42" s="446"/>
    </row>
    <row r="43" spans="1:25" ht="15" customHeight="1">
      <c r="A43" s="411">
        <v>2013</v>
      </c>
      <c r="B43" s="317" t="s">
        <v>127</v>
      </c>
      <c r="C43" s="602"/>
      <c r="D43" s="602"/>
      <c r="E43" s="602"/>
      <c r="F43" s="259">
        <v>1</v>
      </c>
      <c r="G43" s="259"/>
      <c r="H43" s="259">
        <v>1</v>
      </c>
      <c r="I43" s="259">
        <v>1</v>
      </c>
      <c r="J43" s="413"/>
      <c r="K43" s="413"/>
      <c r="L43" s="413"/>
      <c r="M43" s="296">
        <v>1923</v>
      </c>
      <c r="N43" s="317" t="s">
        <v>23</v>
      </c>
      <c r="O43" s="370"/>
      <c r="P43" s="415"/>
      <c r="Q43" s="233">
        <v>3500</v>
      </c>
      <c r="R43" s="272"/>
      <c r="S43" s="446"/>
      <c r="T43" s="446"/>
      <c r="U43" s="446"/>
      <c r="V43" s="446"/>
      <c r="W43" s="446"/>
      <c r="X43" s="446"/>
      <c r="Y43" s="446"/>
    </row>
    <row r="44" spans="1:25" ht="15" customHeight="1">
      <c r="A44" s="411">
        <v>2013</v>
      </c>
      <c r="B44" s="317" t="s">
        <v>127</v>
      </c>
      <c r="C44" s="602"/>
      <c r="D44" s="602"/>
      <c r="E44" s="602"/>
      <c r="F44" s="259">
        <v>1</v>
      </c>
      <c r="G44" s="259"/>
      <c r="H44" s="259">
        <v>1</v>
      </c>
      <c r="I44" s="259">
        <v>1</v>
      </c>
      <c r="J44" s="413"/>
      <c r="K44" s="413"/>
      <c r="L44" s="413"/>
      <c r="M44" s="296">
        <v>1925</v>
      </c>
      <c r="N44" s="317" t="s">
        <v>236</v>
      </c>
      <c r="O44" s="370"/>
      <c r="P44" s="415"/>
      <c r="Q44" s="233">
        <v>3447.12</v>
      </c>
      <c r="R44" s="272"/>
      <c r="S44" s="446"/>
      <c r="T44" s="446"/>
      <c r="U44" s="446"/>
      <c r="V44" s="446"/>
      <c r="W44" s="446"/>
      <c r="X44" s="446"/>
      <c r="Y44" s="446"/>
    </row>
    <row r="45" spans="1:25" ht="15" customHeight="1">
      <c r="A45" s="411">
        <v>2013</v>
      </c>
      <c r="B45" s="317" t="s">
        <v>127</v>
      </c>
      <c r="C45" s="602"/>
      <c r="D45" s="602"/>
      <c r="E45" s="602"/>
      <c r="F45" s="259">
        <v>1</v>
      </c>
      <c r="G45" s="259"/>
      <c r="H45" s="259">
        <v>1</v>
      </c>
      <c r="I45" s="259">
        <v>1</v>
      </c>
      <c r="J45" s="413"/>
      <c r="K45" s="413"/>
      <c r="L45" s="413"/>
      <c r="M45" s="296">
        <v>1925</v>
      </c>
      <c r="N45" s="317" t="s">
        <v>23</v>
      </c>
      <c r="O45" s="370"/>
      <c r="P45" s="415"/>
      <c r="Q45" s="233">
        <v>2500</v>
      </c>
      <c r="R45" s="272"/>
      <c r="S45" s="446"/>
      <c r="T45" s="446"/>
      <c r="U45" s="446"/>
      <c r="V45" s="446"/>
      <c r="W45" s="446"/>
      <c r="X45" s="446"/>
      <c r="Y45" s="446"/>
    </row>
    <row r="46" spans="1:25" ht="15" customHeight="1">
      <c r="A46" s="411">
        <v>2013</v>
      </c>
      <c r="B46" s="317" t="s">
        <v>127</v>
      </c>
      <c r="C46" s="602"/>
      <c r="D46" s="602"/>
      <c r="E46" s="602"/>
      <c r="F46" s="259">
        <v>1</v>
      </c>
      <c r="G46" s="259"/>
      <c r="H46" s="259">
        <v>1</v>
      </c>
      <c r="I46" s="259">
        <v>1</v>
      </c>
      <c r="J46" s="413"/>
      <c r="K46" s="413"/>
      <c r="L46" s="413"/>
      <c r="M46" s="296">
        <v>1925</v>
      </c>
      <c r="N46" s="317" t="s">
        <v>79</v>
      </c>
      <c r="O46" s="370"/>
      <c r="P46" s="415"/>
      <c r="Q46" s="233">
        <v>3075</v>
      </c>
      <c r="R46" s="272"/>
      <c r="S46" s="446"/>
      <c r="T46" s="446"/>
      <c r="U46" s="446"/>
      <c r="V46" s="446"/>
      <c r="W46" s="446"/>
      <c r="X46" s="446"/>
      <c r="Y46" s="446"/>
    </row>
    <row r="47" spans="1:25" ht="15" customHeight="1">
      <c r="A47" s="411">
        <v>2013</v>
      </c>
      <c r="B47" s="317" t="s">
        <v>127</v>
      </c>
      <c r="C47" s="602"/>
      <c r="D47" s="602"/>
      <c r="E47" s="602"/>
      <c r="F47" s="259">
        <v>1</v>
      </c>
      <c r="G47" s="259"/>
      <c r="H47" s="259">
        <v>1</v>
      </c>
      <c r="I47" s="259">
        <v>1</v>
      </c>
      <c r="J47" s="413"/>
      <c r="K47" s="413"/>
      <c r="L47" s="413"/>
      <c r="M47" s="296">
        <v>1936</v>
      </c>
      <c r="N47" s="317" t="s">
        <v>22</v>
      </c>
      <c r="O47" s="370"/>
      <c r="P47" s="415"/>
      <c r="Q47" s="233">
        <v>4240</v>
      </c>
      <c r="R47" s="272"/>
      <c r="S47" s="446"/>
      <c r="T47" s="446"/>
      <c r="U47" s="446"/>
      <c r="V47" s="446"/>
      <c r="W47" s="446"/>
      <c r="X47" s="446"/>
      <c r="Y47" s="446"/>
    </row>
    <row r="48" spans="1:25" ht="15" customHeight="1">
      <c r="A48" s="411">
        <v>2013</v>
      </c>
      <c r="B48" s="317" t="s">
        <v>127</v>
      </c>
      <c r="C48" s="602"/>
      <c r="D48" s="602"/>
      <c r="E48" s="602"/>
      <c r="F48" s="259">
        <v>1</v>
      </c>
      <c r="G48" s="259"/>
      <c r="H48" s="259">
        <v>1</v>
      </c>
      <c r="I48" s="259">
        <v>1</v>
      </c>
      <c r="J48" s="413"/>
      <c r="K48" s="413"/>
      <c r="L48" s="413"/>
      <c r="M48" s="296">
        <v>1931</v>
      </c>
      <c r="N48" s="317" t="s">
        <v>79</v>
      </c>
      <c r="O48" s="370"/>
      <c r="P48" s="415"/>
      <c r="Q48" s="233">
        <v>2000</v>
      </c>
      <c r="R48" s="272"/>
      <c r="S48" s="446"/>
      <c r="T48" s="446"/>
      <c r="U48" s="446"/>
      <c r="V48" s="446"/>
      <c r="W48" s="446"/>
      <c r="X48" s="446"/>
      <c r="Y48" s="446"/>
    </row>
    <row r="49" spans="1:25" ht="15" customHeight="1">
      <c r="A49" s="411">
        <v>2013</v>
      </c>
      <c r="B49" s="317" t="s">
        <v>127</v>
      </c>
      <c r="C49" s="602"/>
      <c r="D49" s="602"/>
      <c r="E49" s="602"/>
      <c r="F49" s="259">
        <v>1</v>
      </c>
      <c r="G49" s="259">
        <v>1</v>
      </c>
      <c r="H49" s="259"/>
      <c r="I49" s="259">
        <v>1</v>
      </c>
      <c r="J49" s="413"/>
      <c r="K49" s="413"/>
      <c r="L49" s="413"/>
      <c r="M49" s="296">
        <v>1929</v>
      </c>
      <c r="N49" s="317" t="s">
        <v>22</v>
      </c>
      <c r="O49" s="370"/>
      <c r="P49" s="415"/>
      <c r="Q49" s="233">
        <v>5964.5</v>
      </c>
      <c r="R49" s="272"/>
      <c r="S49" s="446"/>
      <c r="T49" s="446"/>
      <c r="U49" s="446"/>
      <c r="V49" s="446"/>
      <c r="W49" s="446"/>
      <c r="X49" s="446"/>
      <c r="Y49" s="446"/>
    </row>
    <row r="50" spans="1:25" ht="15" customHeight="1">
      <c r="A50" s="411">
        <v>2013</v>
      </c>
      <c r="B50" s="317" t="s">
        <v>127</v>
      </c>
      <c r="C50" s="602"/>
      <c r="D50" s="602"/>
      <c r="E50" s="602"/>
      <c r="F50" s="259">
        <v>1</v>
      </c>
      <c r="G50" s="259"/>
      <c r="H50" s="259">
        <v>1</v>
      </c>
      <c r="I50" s="259">
        <v>1</v>
      </c>
      <c r="J50" s="413"/>
      <c r="K50" s="413"/>
      <c r="L50" s="413"/>
      <c r="M50" s="296">
        <v>1923</v>
      </c>
      <c r="N50" s="317" t="s">
        <v>23</v>
      </c>
      <c r="O50" s="370"/>
      <c r="P50" s="415"/>
      <c r="Q50" s="233">
        <v>3000</v>
      </c>
      <c r="R50" s="272"/>
      <c r="S50" s="446"/>
      <c r="T50" s="446"/>
      <c r="U50" s="446"/>
      <c r="V50" s="446"/>
      <c r="W50" s="446"/>
      <c r="X50" s="446"/>
      <c r="Y50" s="446"/>
    </row>
    <row r="51" spans="1:25" ht="15" customHeight="1">
      <c r="A51" s="411">
        <v>2013</v>
      </c>
      <c r="B51" s="317" t="s">
        <v>127</v>
      </c>
      <c r="C51" s="602"/>
      <c r="D51" s="602"/>
      <c r="E51" s="602"/>
      <c r="F51" s="259">
        <v>1</v>
      </c>
      <c r="G51" s="259"/>
      <c r="H51" s="259">
        <v>1</v>
      </c>
      <c r="I51" s="259">
        <v>1</v>
      </c>
      <c r="J51" s="413"/>
      <c r="K51" s="413"/>
      <c r="L51" s="413"/>
      <c r="M51" s="296">
        <v>1923</v>
      </c>
      <c r="N51" s="317" t="s">
        <v>79</v>
      </c>
      <c r="O51" s="370"/>
      <c r="P51" s="415"/>
      <c r="Q51" s="233">
        <v>3200</v>
      </c>
      <c r="R51" s="272"/>
      <c r="S51" s="446"/>
      <c r="T51" s="446"/>
      <c r="U51" s="446"/>
      <c r="V51" s="446"/>
      <c r="W51" s="446"/>
      <c r="X51" s="446"/>
      <c r="Y51" s="446"/>
    </row>
    <row r="52" spans="1:25" ht="15" customHeight="1">
      <c r="A52" s="411">
        <v>2013</v>
      </c>
      <c r="B52" s="317" t="s">
        <v>127</v>
      </c>
      <c r="C52" s="602"/>
      <c r="D52" s="602"/>
      <c r="E52" s="602"/>
      <c r="F52" s="259">
        <v>1</v>
      </c>
      <c r="G52" s="259"/>
      <c r="H52" s="259">
        <v>1</v>
      </c>
      <c r="I52" s="259">
        <v>1</v>
      </c>
      <c r="J52" s="413"/>
      <c r="K52" s="413"/>
      <c r="L52" s="413"/>
      <c r="M52" s="296">
        <v>2005</v>
      </c>
      <c r="N52" s="317" t="s">
        <v>23</v>
      </c>
      <c r="O52" s="370"/>
      <c r="P52" s="415"/>
      <c r="Q52" s="233">
        <v>1500</v>
      </c>
      <c r="R52" s="272"/>
      <c r="S52" s="446"/>
      <c r="T52" s="446"/>
      <c r="U52" s="446"/>
      <c r="V52" s="446"/>
      <c r="W52" s="446"/>
      <c r="X52" s="446"/>
      <c r="Y52" s="446"/>
    </row>
    <row r="53" spans="1:25" ht="15" customHeight="1">
      <c r="A53" s="411">
        <v>2013</v>
      </c>
      <c r="B53" s="317" t="s">
        <v>127</v>
      </c>
      <c r="C53" s="602"/>
      <c r="D53" s="602"/>
      <c r="E53" s="602"/>
      <c r="F53" s="259">
        <v>1</v>
      </c>
      <c r="G53" s="259">
        <v>1</v>
      </c>
      <c r="H53" s="259"/>
      <c r="I53" s="259">
        <v>1</v>
      </c>
      <c r="J53" s="413"/>
      <c r="K53" s="413"/>
      <c r="L53" s="413"/>
      <c r="M53" s="296">
        <v>1919</v>
      </c>
      <c r="N53" s="317" t="s">
        <v>23</v>
      </c>
      <c r="O53" s="370"/>
      <c r="P53" s="415"/>
      <c r="Q53" s="233">
        <v>9.06</v>
      </c>
      <c r="R53" s="272"/>
      <c r="S53" s="446"/>
      <c r="T53" s="446"/>
      <c r="U53" s="446"/>
      <c r="V53" s="446"/>
      <c r="W53" s="446"/>
      <c r="X53" s="446"/>
      <c r="Y53" s="446"/>
    </row>
    <row r="54" spans="1:25" ht="15" customHeight="1">
      <c r="A54" s="411">
        <v>2013</v>
      </c>
      <c r="B54" s="317" t="s">
        <v>127</v>
      </c>
      <c r="C54" s="602"/>
      <c r="D54" s="602"/>
      <c r="E54" s="602"/>
      <c r="F54" s="259">
        <v>1</v>
      </c>
      <c r="G54" s="259">
        <v>1</v>
      </c>
      <c r="H54" s="259"/>
      <c r="I54" s="259">
        <v>1</v>
      </c>
      <c r="J54" s="413"/>
      <c r="K54" s="413"/>
      <c r="L54" s="413"/>
      <c r="M54" s="296">
        <v>1919</v>
      </c>
      <c r="N54" s="317" t="s">
        <v>79</v>
      </c>
      <c r="O54" s="370"/>
      <c r="P54" s="415"/>
      <c r="Q54" s="233">
        <v>1800</v>
      </c>
      <c r="R54" s="272"/>
      <c r="S54" s="446"/>
      <c r="T54" s="446"/>
      <c r="U54" s="446"/>
      <c r="V54" s="446"/>
      <c r="W54" s="446"/>
      <c r="X54" s="446"/>
      <c r="Y54" s="446"/>
    </row>
    <row r="55" spans="1:25" ht="15" customHeight="1">
      <c r="A55" s="411">
        <v>2013</v>
      </c>
      <c r="B55" s="317" t="s">
        <v>127</v>
      </c>
      <c r="C55" s="602"/>
      <c r="D55" s="602"/>
      <c r="E55" s="602"/>
      <c r="F55" s="259">
        <v>1</v>
      </c>
      <c r="G55" s="259">
        <v>1</v>
      </c>
      <c r="H55" s="259"/>
      <c r="I55" s="259">
        <v>1</v>
      </c>
      <c r="J55" s="413"/>
      <c r="K55" s="413"/>
      <c r="L55" s="413"/>
      <c r="M55" s="296">
        <v>1925</v>
      </c>
      <c r="N55" s="317" t="s">
        <v>79</v>
      </c>
      <c r="O55" s="370"/>
      <c r="P55" s="415"/>
      <c r="Q55" s="233">
        <v>0</v>
      </c>
      <c r="R55" s="272"/>
      <c r="S55" s="446"/>
      <c r="T55" s="446"/>
      <c r="U55" s="446"/>
      <c r="V55" s="446"/>
      <c r="W55" s="446"/>
      <c r="X55" s="446"/>
      <c r="Y55" s="446"/>
    </row>
    <row r="56" spans="1:25" ht="15" customHeight="1">
      <c r="A56" s="411">
        <v>2013</v>
      </c>
      <c r="B56" s="317" t="s">
        <v>127</v>
      </c>
      <c r="C56" s="602"/>
      <c r="D56" s="602"/>
      <c r="E56" s="602"/>
      <c r="F56" s="259">
        <v>1</v>
      </c>
      <c r="G56" s="259"/>
      <c r="H56" s="259">
        <v>1</v>
      </c>
      <c r="I56" s="259">
        <v>1</v>
      </c>
      <c r="J56" s="413"/>
      <c r="K56" s="413"/>
      <c r="L56" s="413"/>
      <c r="M56" s="296">
        <v>1925</v>
      </c>
      <c r="N56" s="317" t="s">
        <v>23</v>
      </c>
      <c r="O56" s="370"/>
      <c r="P56" s="415"/>
      <c r="Q56" s="233">
        <v>1050</v>
      </c>
      <c r="R56" s="272"/>
      <c r="S56" s="446"/>
      <c r="T56" s="446"/>
      <c r="U56" s="446"/>
      <c r="V56" s="446"/>
      <c r="W56" s="446"/>
      <c r="X56" s="446"/>
      <c r="Y56" s="446"/>
    </row>
    <row r="57" spans="1:25" ht="15" customHeight="1">
      <c r="A57" s="411">
        <v>2013</v>
      </c>
      <c r="B57" s="317" t="s">
        <v>127</v>
      </c>
      <c r="C57" s="602"/>
      <c r="D57" s="602"/>
      <c r="E57" s="602"/>
      <c r="F57" s="259">
        <v>1</v>
      </c>
      <c r="G57" s="259"/>
      <c r="H57" s="259">
        <v>1</v>
      </c>
      <c r="I57" s="259">
        <v>1</v>
      </c>
      <c r="J57" s="413"/>
      <c r="K57" s="413"/>
      <c r="L57" s="413"/>
      <c r="M57" s="296">
        <v>1925</v>
      </c>
      <c r="N57" s="317" t="s">
        <v>79</v>
      </c>
      <c r="O57" s="370"/>
      <c r="P57" s="415"/>
      <c r="Q57" s="233">
        <v>1575</v>
      </c>
      <c r="R57" s="272"/>
      <c r="S57" s="446"/>
      <c r="T57" s="446"/>
      <c r="U57" s="446"/>
      <c r="V57" s="446"/>
      <c r="W57" s="446"/>
      <c r="X57" s="446"/>
      <c r="Y57" s="446"/>
    </row>
    <row r="58" spans="1:25" ht="15" customHeight="1">
      <c r="A58" s="411">
        <v>2013</v>
      </c>
      <c r="B58" s="317" t="s">
        <v>127</v>
      </c>
      <c r="C58" s="602"/>
      <c r="D58" s="602"/>
      <c r="E58" s="602"/>
      <c r="F58" s="259">
        <v>1</v>
      </c>
      <c r="G58" s="259">
        <v>1</v>
      </c>
      <c r="H58" s="259"/>
      <c r="I58" s="259">
        <v>1</v>
      </c>
      <c r="J58" s="413"/>
      <c r="K58" s="413"/>
      <c r="L58" s="413"/>
      <c r="M58" s="296">
        <v>1994</v>
      </c>
      <c r="N58" s="317" t="s">
        <v>26</v>
      </c>
      <c r="O58" s="370"/>
      <c r="P58" s="415"/>
      <c r="Q58" s="233">
        <v>2850.69</v>
      </c>
      <c r="R58" s="272"/>
      <c r="S58" s="446"/>
      <c r="T58" s="446"/>
      <c r="U58" s="446"/>
      <c r="V58" s="446"/>
      <c r="W58" s="446"/>
      <c r="X58" s="446"/>
      <c r="Y58" s="446"/>
    </row>
    <row r="59" spans="1:25" ht="15" customHeight="1">
      <c r="A59" s="411">
        <v>2013</v>
      </c>
      <c r="B59" s="317" t="s">
        <v>127</v>
      </c>
      <c r="C59" s="602"/>
      <c r="D59" s="602"/>
      <c r="E59" s="602"/>
      <c r="F59" s="259">
        <v>1</v>
      </c>
      <c r="G59" s="259">
        <v>1</v>
      </c>
      <c r="H59" s="259"/>
      <c r="I59" s="259">
        <v>1</v>
      </c>
      <c r="J59" s="413"/>
      <c r="K59" s="413"/>
      <c r="L59" s="413"/>
      <c r="M59" s="296">
        <v>1929</v>
      </c>
      <c r="N59" s="317" t="s">
        <v>2</v>
      </c>
      <c r="O59" s="370"/>
      <c r="P59" s="415"/>
      <c r="Q59" s="233">
        <v>936.2</v>
      </c>
      <c r="R59" s="272"/>
      <c r="S59" s="446"/>
      <c r="T59" s="446"/>
      <c r="U59" s="446"/>
      <c r="V59" s="446"/>
      <c r="W59" s="446"/>
      <c r="X59" s="446"/>
      <c r="Y59" s="446"/>
    </row>
    <row r="60" spans="1:25" ht="15" customHeight="1">
      <c r="A60" s="411">
        <v>2013</v>
      </c>
      <c r="B60" s="317" t="s">
        <v>127</v>
      </c>
      <c r="C60" s="602"/>
      <c r="D60" s="602"/>
      <c r="E60" s="602"/>
      <c r="F60" s="259">
        <v>1</v>
      </c>
      <c r="G60" s="259">
        <v>1</v>
      </c>
      <c r="H60" s="259"/>
      <c r="I60" s="259">
        <v>1</v>
      </c>
      <c r="J60" s="413"/>
      <c r="K60" s="413"/>
      <c r="L60" s="413"/>
      <c r="M60" s="296">
        <v>1957</v>
      </c>
      <c r="N60" s="317" t="s">
        <v>22</v>
      </c>
      <c r="O60" s="370"/>
      <c r="P60" s="415"/>
      <c r="Q60" s="233">
        <v>400</v>
      </c>
      <c r="R60" s="272"/>
      <c r="S60" s="446"/>
      <c r="T60" s="446"/>
      <c r="U60" s="446"/>
      <c r="V60" s="446"/>
      <c r="W60" s="446"/>
      <c r="X60" s="446"/>
      <c r="Y60" s="446"/>
    </row>
    <row r="61" spans="1:25" ht="15" customHeight="1">
      <c r="A61" s="411">
        <v>2013</v>
      </c>
      <c r="B61" s="317" t="s">
        <v>127</v>
      </c>
      <c r="C61" s="602"/>
      <c r="D61" s="602"/>
      <c r="E61" s="602"/>
      <c r="F61" s="259">
        <v>1</v>
      </c>
      <c r="G61" s="259"/>
      <c r="H61" s="259">
        <v>1</v>
      </c>
      <c r="I61" s="259">
        <v>1</v>
      </c>
      <c r="J61" s="413"/>
      <c r="K61" s="413"/>
      <c r="L61" s="413"/>
      <c r="M61" s="296">
        <v>1934</v>
      </c>
      <c r="N61" s="317" t="s">
        <v>23</v>
      </c>
      <c r="O61" s="370"/>
      <c r="P61" s="415"/>
      <c r="Q61" s="233">
        <v>2100</v>
      </c>
      <c r="R61" s="272"/>
      <c r="S61" s="446"/>
      <c r="T61" s="446"/>
      <c r="U61" s="446"/>
      <c r="V61" s="446"/>
      <c r="W61" s="446"/>
      <c r="X61" s="446"/>
      <c r="Y61" s="446"/>
    </row>
    <row r="62" spans="1:25" ht="15" customHeight="1">
      <c r="A62" s="411">
        <v>2013</v>
      </c>
      <c r="B62" s="317" t="s">
        <v>127</v>
      </c>
      <c r="C62" s="602"/>
      <c r="D62" s="602"/>
      <c r="E62" s="602"/>
      <c r="F62" s="259">
        <v>1</v>
      </c>
      <c r="G62" s="259"/>
      <c r="H62" s="259">
        <v>1</v>
      </c>
      <c r="I62" s="259">
        <v>1</v>
      </c>
      <c r="J62" s="413"/>
      <c r="K62" s="413"/>
      <c r="L62" s="413"/>
      <c r="M62" s="296">
        <v>1934</v>
      </c>
      <c r="N62" s="317" t="s">
        <v>79</v>
      </c>
      <c r="O62" s="370"/>
      <c r="P62" s="415"/>
      <c r="Q62" s="233">
        <v>0</v>
      </c>
      <c r="R62" s="272"/>
      <c r="S62" s="446"/>
      <c r="T62" s="446"/>
      <c r="U62" s="446"/>
      <c r="V62" s="446"/>
      <c r="W62" s="446"/>
      <c r="X62" s="446"/>
      <c r="Y62" s="446"/>
    </row>
    <row r="63" spans="1:25" ht="15" customHeight="1">
      <c r="A63" s="411">
        <v>2013</v>
      </c>
      <c r="B63" s="317" t="s">
        <v>127</v>
      </c>
      <c r="C63" s="602"/>
      <c r="D63" s="602"/>
      <c r="E63" s="602"/>
      <c r="F63" s="259">
        <v>1</v>
      </c>
      <c r="G63" s="259">
        <v>1</v>
      </c>
      <c r="H63" s="259"/>
      <c r="I63" s="259">
        <v>1</v>
      </c>
      <c r="J63" s="413"/>
      <c r="K63" s="413"/>
      <c r="L63" s="413"/>
      <c r="M63" s="296">
        <v>1961</v>
      </c>
      <c r="N63" s="317" t="s">
        <v>236</v>
      </c>
      <c r="O63" s="370"/>
      <c r="P63" s="415"/>
      <c r="Q63" s="233">
        <v>1900.56</v>
      </c>
      <c r="R63" s="272"/>
      <c r="S63" s="446"/>
      <c r="T63" s="446"/>
      <c r="U63" s="446"/>
      <c r="V63" s="446"/>
      <c r="W63" s="446"/>
      <c r="X63" s="446"/>
      <c r="Y63" s="446"/>
    </row>
    <row r="64" spans="1:25" ht="15" customHeight="1">
      <c r="A64" s="411">
        <v>2013</v>
      </c>
      <c r="B64" s="317" t="s">
        <v>127</v>
      </c>
      <c r="C64" s="602"/>
      <c r="D64" s="602"/>
      <c r="E64" s="602"/>
      <c r="F64" s="259">
        <v>1</v>
      </c>
      <c r="G64" s="259">
        <v>1</v>
      </c>
      <c r="H64" s="259"/>
      <c r="I64" s="259">
        <v>1</v>
      </c>
      <c r="J64" s="413"/>
      <c r="K64" s="413"/>
      <c r="L64" s="413"/>
      <c r="M64" s="296">
        <v>1986</v>
      </c>
      <c r="N64" s="317" t="s">
        <v>236</v>
      </c>
      <c r="O64" s="370"/>
      <c r="P64" s="415"/>
      <c r="Q64" s="233">
        <v>520.32</v>
      </c>
      <c r="R64" s="272"/>
      <c r="S64" s="446"/>
      <c r="T64" s="446"/>
      <c r="U64" s="446"/>
      <c r="V64" s="446"/>
      <c r="W64" s="446"/>
      <c r="X64" s="446"/>
      <c r="Y64" s="446"/>
    </row>
    <row r="65" spans="1:25" ht="15" customHeight="1">
      <c r="A65" s="411">
        <v>2013</v>
      </c>
      <c r="B65" s="317" t="s">
        <v>127</v>
      </c>
      <c r="C65" s="602"/>
      <c r="D65" s="602"/>
      <c r="E65" s="602"/>
      <c r="F65" s="259">
        <v>1</v>
      </c>
      <c r="G65" s="259">
        <v>1</v>
      </c>
      <c r="H65" s="259"/>
      <c r="I65" s="259">
        <v>1</v>
      </c>
      <c r="J65" s="413"/>
      <c r="K65" s="413"/>
      <c r="L65" s="413"/>
      <c r="M65" s="296">
        <v>1925</v>
      </c>
      <c r="N65" s="317" t="s">
        <v>22</v>
      </c>
      <c r="O65" s="370"/>
      <c r="P65" s="415"/>
      <c r="Q65" s="233">
        <v>3555</v>
      </c>
      <c r="R65" s="272"/>
      <c r="S65" s="446"/>
      <c r="T65" s="446"/>
      <c r="U65" s="446"/>
      <c r="V65" s="446"/>
      <c r="W65" s="446"/>
      <c r="X65" s="446"/>
      <c r="Y65" s="446"/>
    </row>
    <row r="66" spans="1:25" ht="15" customHeight="1">
      <c r="A66" s="411">
        <v>2013</v>
      </c>
      <c r="B66" s="317" t="s">
        <v>127</v>
      </c>
      <c r="C66" s="602"/>
      <c r="D66" s="602"/>
      <c r="E66" s="602"/>
      <c r="F66" s="259">
        <v>1</v>
      </c>
      <c r="G66" s="259">
        <v>1</v>
      </c>
      <c r="H66" s="259"/>
      <c r="I66" s="259">
        <v>1</v>
      </c>
      <c r="J66" s="413"/>
      <c r="K66" s="413"/>
      <c r="L66" s="413"/>
      <c r="M66" s="296">
        <v>1925</v>
      </c>
      <c r="N66" s="317" t="s">
        <v>22</v>
      </c>
      <c r="O66" s="370"/>
      <c r="P66" s="415"/>
      <c r="Q66" s="233">
        <v>4819</v>
      </c>
      <c r="R66" s="272"/>
      <c r="S66" s="446"/>
      <c r="T66" s="446"/>
      <c r="U66" s="446"/>
      <c r="V66" s="446"/>
      <c r="W66" s="446"/>
      <c r="X66" s="446"/>
      <c r="Y66" s="446"/>
    </row>
    <row r="67" spans="1:25" ht="15" customHeight="1">
      <c r="A67" s="411">
        <v>2013</v>
      </c>
      <c r="B67" s="317" t="s">
        <v>127</v>
      </c>
      <c r="C67" s="602"/>
      <c r="D67" s="602"/>
      <c r="E67" s="602"/>
      <c r="F67" s="259">
        <v>1</v>
      </c>
      <c r="G67" s="259">
        <v>1</v>
      </c>
      <c r="H67" s="259"/>
      <c r="I67" s="259">
        <v>1</v>
      </c>
      <c r="J67" s="413"/>
      <c r="K67" s="413"/>
      <c r="L67" s="413"/>
      <c r="M67" s="296">
        <v>1923</v>
      </c>
      <c r="N67" s="317" t="s">
        <v>23</v>
      </c>
      <c r="O67" s="370"/>
      <c r="P67" s="415"/>
      <c r="Q67" s="233">
        <v>3500</v>
      </c>
      <c r="R67" s="272"/>
      <c r="S67" s="446"/>
      <c r="T67" s="446"/>
      <c r="U67" s="446"/>
      <c r="V67" s="446"/>
      <c r="W67" s="446"/>
      <c r="X67" s="446"/>
      <c r="Y67" s="446"/>
    </row>
    <row r="68" spans="1:25" ht="15" customHeight="1">
      <c r="A68" s="411">
        <v>2013</v>
      </c>
      <c r="B68" s="317" t="s">
        <v>127</v>
      </c>
      <c r="C68" s="602"/>
      <c r="D68" s="602"/>
      <c r="E68" s="602"/>
      <c r="F68" s="259">
        <v>1</v>
      </c>
      <c r="G68" s="259">
        <v>1</v>
      </c>
      <c r="H68" s="259"/>
      <c r="I68" s="259">
        <v>1</v>
      </c>
      <c r="J68" s="413"/>
      <c r="K68" s="413"/>
      <c r="L68" s="413"/>
      <c r="M68" s="296">
        <v>1923</v>
      </c>
      <c r="N68" s="317" t="s">
        <v>79</v>
      </c>
      <c r="O68" s="370"/>
      <c r="P68" s="415"/>
      <c r="Q68" s="233">
        <v>1700</v>
      </c>
      <c r="R68" s="272"/>
      <c r="S68" s="446"/>
      <c r="T68" s="446"/>
      <c r="U68" s="446"/>
      <c r="V68" s="446"/>
      <c r="W68" s="446"/>
      <c r="X68" s="446"/>
      <c r="Y68" s="446"/>
    </row>
    <row r="69" spans="1:25" ht="15" customHeight="1">
      <c r="A69" s="411">
        <v>2013</v>
      </c>
      <c r="B69" s="317" t="s">
        <v>127</v>
      </c>
      <c r="C69" s="602"/>
      <c r="D69" s="602"/>
      <c r="E69" s="602"/>
      <c r="F69" s="259">
        <v>1</v>
      </c>
      <c r="G69" s="259"/>
      <c r="H69" s="259">
        <v>1</v>
      </c>
      <c r="I69" s="259">
        <v>1</v>
      </c>
      <c r="J69" s="413"/>
      <c r="K69" s="413"/>
      <c r="L69" s="413"/>
      <c r="M69" s="296">
        <v>1922</v>
      </c>
      <c r="N69" s="317" t="s">
        <v>236</v>
      </c>
      <c r="O69" s="370"/>
      <c r="P69" s="415"/>
      <c r="Q69" s="233">
        <v>3160</v>
      </c>
      <c r="R69" s="272"/>
      <c r="S69" s="446"/>
      <c r="T69" s="446"/>
      <c r="U69" s="446"/>
      <c r="V69" s="446"/>
      <c r="W69" s="446"/>
      <c r="X69" s="446"/>
      <c r="Y69" s="446"/>
    </row>
    <row r="70" spans="1:25" ht="15" customHeight="1">
      <c r="A70" s="411">
        <v>2013</v>
      </c>
      <c r="B70" s="317" t="s">
        <v>127</v>
      </c>
      <c r="C70" s="602"/>
      <c r="D70" s="602"/>
      <c r="E70" s="602"/>
      <c r="F70" s="259">
        <v>1</v>
      </c>
      <c r="G70" s="259"/>
      <c r="H70" s="259">
        <v>1</v>
      </c>
      <c r="I70" s="259">
        <v>1</v>
      </c>
      <c r="J70" s="413"/>
      <c r="K70" s="413"/>
      <c r="L70" s="413"/>
      <c r="M70" s="296">
        <v>1929</v>
      </c>
      <c r="N70" s="317" t="s">
        <v>23</v>
      </c>
      <c r="O70" s="370"/>
      <c r="P70" s="415"/>
      <c r="Q70" s="233">
        <v>3000</v>
      </c>
      <c r="R70" s="272"/>
      <c r="S70" s="446"/>
      <c r="T70" s="446"/>
      <c r="U70" s="446"/>
      <c r="V70" s="446"/>
      <c r="W70" s="446"/>
      <c r="X70" s="446"/>
      <c r="Y70" s="446"/>
    </row>
    <row r="71" spans="1:25" ht="15" customHeight="1">
      <c r="A71" s="411">
        <v>2013</v>
      </c>
      <c r="B71" s="317" t="s">
        <v>127</v>
      </c>
      <c r="C71" s="602"/>
      <c r="D71" s="602"/>
      <c r="E71" s="602"/>
      <c r="F71" s="259">
        <v>1</v>
      </c>
      <c r="G71" s="259"/>
      <c r="H71" s="259">
        <v>1</v>
      </c>
      <c r="I71" s="259">
        <v>1</v>
      </c>
      <c r="J71" s="413"/>
      <c r="K71" s="413"/>
      <c r="L71" s="413"/>
      <c r="M71" s="296">
        <v>1929</v>
      </c>
      <c r="N71" s="317" t="s">
        <v>79</v>
      </c>
      <c r="O71" s="370"/>
      <c r="P71" s="415"/>
      <c r="Q71" s="233">
        <v>2100</v>
      </c>
      <c r="R71" s="272"/>
      <c r="S71" s="446"/>
      <c r="T71" s="446"/>
      <c r="U71" s="446"/>
      <c r="V71" s="446"/>
      <c r="W71" s="446"/>
      <c r="X71" s="446"/>
      <c r="Y71" s="446"/>
    </row>
    <row r="72" spans="1:25" ht="15" customHeight="1">
      <c r="A72" s="411">
        <v>2013</v>
      </c>
      <c r="B72" s="317" t="s">
        <v>127</v>
      </c>
      <c r="C72" s="602"/>
      <c r="D72" s="602"/>
      <c r="E72" s="602"/>
      <c r="F72" s="259">
        <v>1</v>
      </c>
      <c r="G72" s="259"/>
      <c r="H72" s="259">
        <v>1</v>
      </c>
      <c r="I72" s="259">
        <v>1</v>
      </c>
      <c r="J72" s="413"/>
      <c r="K72" s="413"/>
      <c r="L72" s="413"/>
      <c r="M72" s="296">
        <v>1921</v>
      </c>
      <c r="N72" s="317" t="s">
        <v>2</v>
      </c>
      <c r="O72" s="370"/>
      <c r="P72" s="415"/>
      <c r="Q72" s="233">
        <v>453.8</v>
      </c>
      <c r="R72" s="272"/>
      <c r="S72" s="446"/>
      <c r="T72" s="446"/>
      <c r="U72" s="446"/>
      <c r="V72" s="446"/>
      <c r="W72" s="446"/>
      <c r="X72" s="446"/>
      <c r="Y72" s="446"/>
    </row>
    <row r="73" spans="1:25" ht="15" customHeight="1">
      <c r="A73" s="411">
        <v>2013</v>
      </c>
      <c r="B73" s="317" t="s">
        <v>127</v>
      </c>
      <c r="C73" s="602"/>
      <c r="D73" s="602"/>
      <c r="E73" s="602"/>
      <c r="F73" s="259">
        <v>1</v>
      </c>
      <c r="G73" s="259"/>
      <c r="H73" s="259">
        <v>1</v>
      </c>
      <c r="I73" s="259">
        <v>1</v>
      </c>
      <c r="J73" s="413"/>
      <c r="K73" s="413"/>
      <c r="L73" s="413"/>
      <c r="M73" s="296">
        <v>1934</v>
      </c>
      <c r="N73" s="317" t="s">
        <v>79</v>
      </c>
      <c r="O73" s="370"/>
      <c r="P73" s="415"/>
      <c r="Q73" s="233">
        <v>1300</v>
      </c>
      <c r="R73" s="272"/>
      <c r="S73" s="446"/>
      <c r="T73" s="446"/>
      <c r="U73" s="446"/>
      <c r="V73" s="446"/>
      <c r="W73" s="446"/>
      <c r="X73" s="446"/>
      <c r="Y73" s="446"/>
    </row>
    <row r="74" spans="1:25" ht="15" customHeight="1">
      <c r="A74" s="411">
        <v>2013</v>
      </c>
      <c r="B74" s="317" t="s">
        <v>127</v>
      </c>
      <c r="C74" s="602"/>
      <c r="D74" s="602"/>
      <c r="E74" s="602"/>
      <c r="F74" s="259">
        <v>1</v>
      </c>
      <c r="G74" s="259"/>
      <c r="H74" s="259">
        <v>1</v>
      </c>
      <c r="I74" s="259">
        <v>1</v>
      </c>
      <c r="J74" s="413"/>
      <c r="K74" s="413"/>
      <c r="L74" s="413"/>
      <c r="M74" s="296">
        <v>1934</v>
      </c>
      <c r="N74" s="317" t="s">
        <v>234</v>
      </c>
      <c r="O74" s="370"/>
      <c r="P74" s="415"/>
      <c r="Q74" s="233">
        <v>360</v>
      </c>
      <c r="R74" s="272"/>
      <c r="S74" s="446"/>
      <c r="T74" s="446"/>
      <c r="U74" s="446"/>
      <c r="V74" s="446"/>
      <c r="W74" s="446"/>
      <c r="X74" s="446"/>
      <c r="Y74" s="446"/>
    </row>
    <row r="75" spans="1:25" ht="15" customHeight="1">
      <c r="A75" s="411">
        <v>2013</v>
      </c>
      <c r="B75" s="317" t="s">
        <v>127</v>
      </c>
      <c r="C75" s="602"/>
      <c r="D75" s="602"/>
      <c r="E75" s="602"/>
      <c r="F75" s="259">
        <v>1</v>
      </c>
      <c r="G75" s="259">
        <v>1</v>
      </c>
      <c r="H75" s="259"/>
      <c r="I75" s="259">
        <v>1</v>
      </c>
      <c r="J75" s="413"/>
      <c r="K75" s="413"/>
      <c r="L75" s="413"/>
      <c r="M75" s="296">
        <v>1931</v>
      </c>
      <c r="N75" s="317" t="s">
        <v>2</v>
      </c>
      <c r="O75" s="370"/>
      <c r="P75" s="415"/>
      <c r="Q75" s="233">
        <v>136.14</v>
      </c>
      <c r="R75" s="272"/>
      <c r="S75" s="446"/>
      <c r="T75" s="446"/>
      <c r="U75" s="446"/>
      <c r="V75" s="446"/>
      <c r="W75" s="446"/>
      <c r="X75" s="446"/>
      <c r="Y75" s="446"/>
    </row>
    <row r="76" spans="1:25" ht="15" customHeight="1">
      <c r="A76" s="411">
        <v>2013</v>
      </c>
      <c r="B76" s="317" t="s">
        <v>127</v>
      </c>
      <c r="C76" s="602"/>
      <c r="D76" s="602"/>
      <c r="E76" s="602"/>
      <c r="F76" s="259">
        <v>1</v>
      </c>
      <c r="G76" s="259"/>
      <c r="H76" s="259">
        <v>1</v>
      </c>
      <c r="I76" s="259">
        <v>1</v>
      </c>
      <c r="J76" s="413"/>
      <c r="K76" s="413"/>
      <c r="L76" s="413"/>
      <c r="M76" s="296">
        <v>1922</v>
      </c>
      <c r="N76" s="317" t="s">
        <v>236</v>
      </c>
      <c r="O76" s="370"/>
      <c r="P76" s="415"/>
      <c r="Q76" s="233">
        <v>4621.5</v>
      </c>
      <c r="R76" s="272"/>
      <c r="S76" s="446"/>
      <c r="T76" s="446"/>
      <c r="U76" s="446"/>
      <c r="V76" s="446"/>
      <c r="W76" s="446"/>
      <c r="X76" s="446"/>
      <c r="Y76" s="446"/>
    </row>
    <row r="77" spans="1:25" ht="15" customHeight="1">
      <c r="A77" s="411">
        <v>2013</v>
      </c>
      <c r="B77" s="317" t="s">
        <v>127</v>
      </c>
      <c r="C77" s="602"/>
      <c r="D77" s="602"/>
      <c r="E77" s="602"/>
      <c r="F77" s="259">
        <v>1</v>
      </c>
      <c r="G77" s="259">
        <v>1</v>
      </c>
      <c r="H77" s="259"/>
      <c r="I77" s="259">
        <v>1</v>
      </c>
      <c r="J77" s="413"/>
      <c r="K77" s="413"/>
      <c r="L77" s="413"/>
      <c r="M77" s="296">
        <v>1969</v>
      </c>
      <c r="N77" s="317" t="s">
        <v>236</v>
      </c>
      <c r="O77" s="370"/>
      <c r="P77" s="415"/>
      <c r="Q77" s="233">
        <v>1666.44</v>
      </c>
      <c r="R77" s="272"/>
      <c r="S77" s="446"/>
      <c r="T77" s="446"/>
      <c r="U77" s="446"/>
      <c r="V77" s="446"/>
      <c r="W77" s="446"/>
      <c r="X77" s="446"/>
      <c r="Y77" s="446"/>
    </row>
    <row r="78" spans="1:25" ht="15" customHeight="1">
      <c r="A78" s="411">
        <v>2013</v>
      </c>
      <c r="B78" s="317" t="s">
        <v>127</v>
      </c>
      <c r="C78" s="602"/>
      <c r="D78" s="602"/>
      <c r="E78" s="602"/>
      <c r="F78" s="259">
        <v>1</v>
      </c>
      <c r="G78" s="259"/>
      <c r="H78" s="259">
        <v>1</v>
      </c>
      <c r="I78" s="259">
        <v>1</v>
      </c>
      <c r="J78" s="413"/>
      <c r="K78" s="413"/>
      <c r="L78" s="413"/>
      <c r="M78" s="296">
        <v>1934</v>
      </c>
      <c r="N78" s="317" t="s">
        <v>236</v>
      </c>
      <c r="O78" s="370"/>
      <c r="P78" s="415"/>
      <c r="Q78" s="233">
        <v>4462</v>
      </c>
      <c r="R78" s="272"/>
      <c r="S78" s="446"/>
      <c r="T78" s="446"/>
      <c r="U78" s="446"/>
      <c r="V78" s="446"/>
      <c r="W78" s="446"/>
      <c r="X78" s="446"/>
      <c r="Y78" s="446"/>
    </row>
    <row r="79" spans="1:25" ht="15" customHeight="1">
      <c r="A79" s="411">
        <v>2013</v>
      </c>
      <c r="B79" s="317" t="s">
        <v>127</v>
      </c>
      <c r="C79" s="602"/>
      <c r="D79" s="602"/>
      <c r="E79" s="602"/>
      <c r="F79" s="259">
        <v>1</v>
      </c>
      <c r="G79" s="259"/>
      <c r="H79" s="259">
        <v>1</v>
      </c>
      <c r="I79" s="259">
        <v>1</v>
      </c>
      <c r="J79" s="413"/>
      <c r="K79" s="413"/>
      <c r="L79" s="413"/>
      <c r="M79" s="296">
        <v>1934</v>
      </c>
      <c r="N79" s="317" t="s">
        <v>237</v>
      </c>
      <c r="O79" s="370"/>
      <c r="P79" s="415"/>
      <c r="Q79" s="233">
        <v>561.72</v>
      </c>
      <c r="R79" s="272"/>
      <c r="S79" s="446"/>
      <c r="T79" s="446"/>
      <c r="U79" s="446"/>
      <c r="V79" s="446"/>
      <c r="W79" s="446"/>
      <c r="X79" s="446"/>
      <c r="Y79" s="446"/>
    </row>
    <row r="80" spans="1:25" ht="15" customHeight="1">
      <c r="A80" s="411">
        <v>2013</v>
      </c>
      <c r="B80" s="317" t="s">
        <v>127</v>
      </c>
      <c r="C80" s="602"/>
      <c r="D80" s="602"/>
      <c r="E80" s="602"/>
      <c r="F80" s="259">
        <v>1</v>
      </c>
      <c r="G80" s="259"/>
      <c r="H80" s="259">
        <v>1</v>
      </c>
      <c r="I80" s="259">
        <v>1</v>
      </c>
      <c r="J80" s="413"/>
      <c r="K80" s="413"/>
      <c r="L80" s="413"/>
      <c r="M80" s="296">
        <v>1923</v>
      </c>
      <c r="N80" s="317" t="s">
        <v>236</v>
      </c>
      <c r="O80" s="370"/>
      <c r="P80" s="415"/>
      <c r="Q80" s="233">
        <v>2622</v>
      </c>
      <c r="R80" s="272"/>
      <c r="S80" s="446"/>
      <c r="T80" s="446"/>
      <c r="U80" s="446"/>
      <c r="V80" s="446"/>
      <c r="W80" s="446"/>
      <c r="X80" s="446"/>
      <c r="Y80" s="446"/>
    </row>
    <row r="81" spans="1:25" ht="15" customHeight="1">
      <c r="A81" s="411">
        <v>2013</v>
      </c>
      <c r="B81" s="317" t="s">
        <v>127</v>
      </c>
      <c r="C81" s="602"/>
      <c r="D81" s="602"/>
      <c r="E81" s="602"/>
      <c r="F81" s="259">
        <v>1</v>
      </c>
      <c r="G81" s="259"/>
      <c r="H81" s="259">
        <v>1</v>
      </c>
      <c r="I81" s="259">
        <v>1</v>
      </c>
      <c r="J81" s="413"/>
      <c r="K81" s="413"/>
      <c r="L81" s="413"/>
      <c r="M81" s="296">
        <v>1964</v>
      </c>
      <c r="N81" s="317" t="s">
        <v>236</v>
      </c>
      <c r="O81" s="370"/>
      <c r="P81" s="415"/>
      <c r="Q81" s="233">
        <v>2491.56</v>
      </c>
      <c r="R81" s="272"/>
      <c r="S81" s="446"/>
      <c r="T81" s="446"/>
      <c r="U81" s="446"/>
      <c r="V81" s="446"/>
      <c r="W81" s="446"/>
      <c r="X81" s="446"/>
      <c r="Y81" s="446"/>
    </row>
    <row r="82" spans="1:25" ht="15" customHeight="1">
      <c r="A82" s="411">
        <v>2013</v>
      </c>
      <c r="B82" s="317" t="s">
        <v>127</v>
      </c>
      <c r="C82" s="602"/>
      <c r="D82" s="602"/>
      <c r="E82" s="602"/>
      <c r="F82" s="259">
        <v>1</v>
      </c>
      <c r="G82" s="259"/>
      <c r="H82" s="259">
        <v>1</v>
      </c>
      <c r="I82" s="259">
        <v>1</v>
      </c>
      <c r="J82" s="413"/>
      <c r="K82" s="413"/>
      <c r="L82" s="413"/>
      <c r="M82" s="296">
        <v>1993</v>
      </c>
      <c r="N82" s="317" t="s">
        <v>26</v>
      </c>
      <c r="O82" s="370"/>
      <c r="P82" s="415"/>
      <c r="Q82" s="233">
        <v>863.13</v>
      </c>
      <c r="R82" s="272"/>
      <c r="S82" s="446"/>
      <c r="T82" s="446"/>
      <c r="U82" s="446"/>
      <c r="V82" s="446"/>
      <c r="W82" s="446"/>
      <c r="X82" s="446"/>
      <c r="Y82" s="446"/>
    </row>
    <row r="83" spans="1:25" ht="15" customHeight="1">
      <c r="A83" s="411">
        <v>2013</v>
      </c>
      <c r="B83" s="317" t="s">
        <v>127</v>
      </c>
      <c r="C83" s="602"/>
      <c r="D83" s="602"/>
      <c r="E83" s="602"/>
      <c r="F83" s="259">
        <v>1</v>
      </c>
      <c r="G83" s="259"/>
      <c r="H83" s="259">
        <v>1</v>
      </c>
      <c r="I83" s="259">
        <v>1</v>
      </c>
      <c r="J83" s="413"/>
      <c r="K83" s="413"/>
      <c r="L83" s="413"/>
      <c r="M83" s="296">
        <v>1960</v>
      </c>
      <c r="N83" s="317" t="s">
        <v>22</v>
      </c>
      <c r="O83" s="370"/>
      <c r="P83" s="415"/>
      <c r="Q83" s="233">
        <v>8374.9</v>
      </c>
      <c r="R83" s="272"/>
      <c r="S83" s="446"/>
      <c r="T83" s="446"/>
      <c r="U83" s="446"/>
      <c r="V83" s="446"/>
      <c r="W83" s="446"/>
      <c r="X83" s="446"/>
      <c r="Y83" s="446"/>
    </row>
    <row r="84" spans="1:25" ht="15" customHeight="1">
      <c r="A84" s="411">
        <v>2013</v>
      </c>
      <c r="B84" s="317" t="s">
        <v>127</v>
      </c>
      <c r="C84" s="602"/>
      <c r="D84" s="602"/>
      <c r="E84" s="602"/>
      <c r="F84" s="259">
        <v>1</v>
      </c>
      <c r="G84" s="259"/>
      <c r="H84" s="259">
        <v>1</v>
      </c>
      <c r="I84" s="259">
        <v>1</v>
      </c>
      <c r="J84" s="413"/>
      <c r="K84" s="413"/>
      <c r="L84" s="413"/>
      <c r="M84" s="296">
        <v>1966</v>
      </c>
      <c r="N84" s="317" t="s">
        <v>236</v>
      </c>
      <c r="O84" s="370"/>
      <c r="P84" s="415"/>
      <c r="Q84" s="233">
        <v>1823.11</v>
      </c>
      <c r="R84" s="272"/>
      <c r="S84" s="446"/>
      <c r="T84" s="446"/>
      <c r="U84" s="446"/>
      <c r="V84" s="446"/>
      <c r="W84" s="446"/>
      <c r="X84" s="446"/>
      <c r="Y84" s="446"/>
    </row>
    <row r="85" spans="1:25" ht="15" customHeight="1">
      <c r="A85" s="411">
        <v>2013</v>
      </c>
      <c r="B85" s="317" t="s">
        <v>127</v>
      </c>
      <c r="C85" s="602"/>
      <c r="D85" s="602"/>
      <c r="E85" s="602"/>
      <c r="F85" s="259">
        <v>1</v>
      </c>
      <c r="G85" s="259"/>
      <c r="H85" s="259">
        <v>1</v>
      </c>
      <c r="I85" s="259">
        <v>1</v>
      </c>
      <c r="J85" s="413"/>
      <c r="K85" s="413"/>
      <c r="L85" s="413"/>
      <c r="M85" s="296">
        <v>1925</v>
      </c>
      <c r="N85" s="317" t="s">
        <v>23</v>
      </c>
      <c r="O85" s="370"/>
      <c r="P85" s="415"/>
      <c r="Q85" s="233">
        <v>4480</v>
      </c>
      <c r="R85" s="272"/>
      <c r="S85" s="446"/>
      <c r="T85" s="446"/>
      <c r="U85" s="446"/>
      <c r="V85" s="446"/>
      <c r="W85" s="446"/>
      <c r="X85" s="446"/>
      <c r="Y85" s="446"/>
    </row>
    <row r="86" spans="1:25" ht="15" customHeight="1">
      <c r="A86" s="411">
        <v>2013</v>
      </c>
      <c r="B86" s="317" t="s">
        <v>127</v>
      </c>
      <c r="C86" s="602"/>
      <c r="D86" s="602"/>
      <c r="E86" s="602"/>
      <c r="F86" s="259">
        <v>1</v>
      </c>
      <c r="G86" s="259"/>
      <c r="H86" s="259">
        <v>1</v>
      </c>
      <c r="I86" s="259">
        <v>1</v>
      </c>
      <c r="J86" s="413"/>
      <c r="K86" s="413"/>
      <c r="L86" s="413"/>
      <c r="M86" s="296">
        <v>1925</v>
      </c>
      <c r="N86" s="317" t="s">
        <v>80</v>
      </c>
      <c r="O86" s="370"/>
      <c r="P86" s="415"/>
      <c r="Q86" s="233">
        <v>2450</v>
      </c>
      <c r="R86" s="272"/>
      <c r="S86" s="446"/>
      <c r="T86" s="446"/>
      <c r="U86" s="446"/>
      <c r="V86" s="446"/>
      <c r="W86" s="446"/>
      <c r="X86" s="446"/>
      <c r="Y86" s="446"/>
    </row>
    <row r="87" spans="1:25" ht="15" customHeight="1">
      <c r="A87" s="411">
        <v>2013</v>
      </c>
      <c r="B87" s="317" t="s">
        <v>127</v>
      </c>
      <c r="C87" s="602"/>
      <c r="D87" s="602"/>
      <c r="E87" s="602"/>
      <c r="F87" s="259">
        <v>1</v>
      </c>
      <c r="G87" s="259">
        <v>1</v>
      </c>
      <c r="H87" s="259"/>
      <c r="I87" s="259">
        <v>1</v>
      </c>
      <c r="J87" s="413"/>
      <c r="K87" s="413"/>
      <c r="L87" s="413"/>
      <c r="M87" s="296">
        <v>1984</v>
      </c>
      <c r="N87" s="317" t="s">
        <v>236</v>
      </c>
      <c r="O87" s="370"/>
      <c r="P87" s="415"/>
      <c r="Q87" s="233">
        <v>1958.85</v>
      </c>
      <c r="R87" s="272"/>
      <c r="S87" s="446"/>
      <c r="T87" s="446"/>
      <c r="U87" s="446"/>
      <c r="V87" s="446"/>
      <c r="W87" s="446"/>
      <c r="X87" s="446"/>
      <c r="Y87" s="446"/>
    </row>
    <row r="88" spans="1:25" ht="15" customHeight="1">
      <c r="A88" s="411">
        <v>2013</v>
      </c>
      <c r="B88" s="317" t="s">
        <v>127</v>
      </c>
      <c r="C88" s="602"/>
      <c r="D88" s="602"/>
      <c r="E88" s="602"/>
      <c r="F88" s="259">
        <v>1</v>
      </c>
      <c r="G88" s="259"/>
      <c r="H88" s="259">
        <v>1</v>
      </c>
      <c r="I88" s="259">
        <v>1</v>
      </c>
      <c r="J88" s="413"/>
      <c r="K88" s="413"/>
      <c r="L88" s="413"/>
      <c r="M88" s="296">
        <v>1988</v>
      </c>
      <c r="N88" s="317" t="s">
        <v>236</v>
      </c>
      <c r="O88" s="370"/>
      <c r="P88" s="415"/>
      <c r="Q88" s="233">
        <v>1998</v>
      </c>
      <c r="R88" s="272"/>
      <c r="S88" s="446"/>
      <c r="T88" s="446"/>
      <c r="U88" s="446"/>
      <c r="V88" s="446"/>
      <c r="W88" s="446"/>
      <c r="X88" s="446"/>
      <c r="Y88" s="446"/>
    </row>
    <row r="89" spans="1:25" ht="15" customHeight="1">
      <c r="A89" s="411">
        <v>2013</v>
      </c>
      <c r="B89" s="317" t="s">
        <v>127</v>
      </c>
      <c r="C89" s="602"/>
      <c r="D89" s="602"/>
      <c r="E89" s="602"/>
      <c r="F89" s="259">
        <v>1</v>
      </c>
      <c r="G89" s="259"/>
      <c r="H89" s="259">
        <v>1</v>
      </c>
      <c r="I89" s="259">
        <v>1</v>
      </c>
      <c r="J89" s="413"/>
      <c r="K89" s="413"/>
      <c r="L89" s="413"/>
      <c r="M89" s="296">
        <v>1930</v>
      </c>
      <c r="N89" s="317" t="s">
        <v>23</v>
      </c>
      <c r="O89" s="370"/>
      <c r="P89" s="415"/>
      <c r="Q89" s="233">
        <v>3500</v>
      </c>
      <c r="R89" s="272"/>
      <c r="S89" s="446"/>
      <c r="T89" s="446"/>
      <c r="U89" s="446"/>
      <c r="V89" s="446"/>
      <c r="W89" s="446"/>
      <c r="X89" s="446"/>
      <c r="Y89" s="446"/>
    </row>
    <row r="90" spans="1:25" ht="15" customHeight="1">
      <c r="A90" s="411">
        <v>2013</v>
      </c>
      <c r="B90" s="317" t="s">
        <v>127</v>
      </c>
      <c r="C90" s="602"/>
      <c r="D90" s="602"/>
      <c r="E90" s="602"/>
      <c r="F90" s="259">
        <v>1</v>
      </c>
      <c r="G90" s="259"/>
      <c r="H90" s="259">
        <v>1</v>
      </c>
      <c r="I90" s="259">
        <v>1</v>
      </c>
      <c r="J90" s="413"/>
      <c r="K90" s="413"/>
      <c r="L90" s="413"/>
      <c r="M90" s="296">
        <v>1930</v>
      </c>
      <c r="N90" s="317" t="s">
        <v>23</v>
      </c>
      <c r="O90" s="370"/>
      <c r="P90" s="415"/>
      <c r="Q90" s="233">
        <v>404.36</v>
      </c>
      <c r="R90" s="272"/>
      <c r="S90" s="446"/>
      <c r="T90" s="446"/>
      <c r="U90" s="446"/>
      <c r="V90" s="446"/>
      <c r="W90" s="446"/>
      <c r="X90" s="446"/>
      <c r="Y90" s="446"/>
    </row>
    <row r="91" spans="1:25" ht="15" customHeight="1">
      <c r="A91" s="411">
        <v>2013</v>
      </c>
      <c r="B91" s="317" t="s">
        <v>127</v>
      </c>
      <c r="C91" s="602"/>
      <c r="D91" s="602"/>
      <c r="E91" s="602"/>
      <c r="F91" s="259">
        <v>1</v>
      </c>
      <c r="G91" s="259"/>
      <c r="H91" s="259">
        <v>1</v>
      </c>
      <c r="I91" s="259">
        <v>1</v>
      </c>
      <c r="J91" s="413"/>
      <c r="K91" s="413"/>
      <c r="L91" s="413"/>
      <c r="M91" s="296">
        <v>1939</v>
      </c>
      <c r="N91" s="317" t="s">
        <v>23</v>
      </c>
      <c r="O91" s="370"/>
      <c r="P91" s="415"/>
      <c r="Q91" s="233">
        <v>3500</v>
      </c>
      <c r="R91" s="272"/>
      <c r="S91" s="446"/>
      <c r="T91" s="446"/>
      <c r="U91" s="446"/>
      <c r="V91" s="446"/>
      <c r="W91" s="446"/>
      <c r="X91" s="446"/>
      <c r="Y91" s="446"/>
    </row>
    <row r="92" spans="1:25" ht="15" customHeight="1">
      <c r="A92" s="411">
        <v>2013</v>
      </c>
      <c r="B92" s="317" t="s">
        <v>127</v>
      </c>
      <c r="C92" s="602"/>
      <c r="D92" s="602"/>
      <c r="E92" s="602"/>
      <c r="F92" s="259">
        <v>1</v>
      </c>
      <c r="G92" s="259"/>
      <c r="H92" s="259">
        <v>1</v>
      </c>
      <c r="I92" s="259">
        <v>1</v>
      </c>
      <c r="J92" s="413"/>
      <c r="K92" s="413"/>
      <c r="L92" s="413"/>
      <c r="M92" s="296">
        <v>1939</v>
      </c>
      <c r="N92" s="317" t="s">
        <v>80</v>
      </c>
      <c r="O92" s="370"/>
      <c r="P92" s="415"/>
      <c r="Q92" s="233">
        <v>1227.19</v>
      </c>
      <c r="R92" s="272"/>
      <c r="S92" s="446"/>
      <c r="T92" s="446"/>
      <c r="U92" s="446"/>
      <c r="V92" s="446"/>
      <c r="W92" s="446"/>
      <c r="X92" s="446"/>
      <c r="Y92" s="446"/>
    </row>
    <row r="93" spans="1:25" ht="15" customHeight="1">
      <c r="A93" s="411">
        <v>2013</v>
      </c>
      <c r="B93" s="317" t="s">
        <v>127</v>
      </c>
      <c r="C93" s="602"/>
      <c r="D93" s="602"/>
      <c r="E93" s="602"/>
      <c r="F93" s="259">
        <v>1</v>
      </c>
      <c r="G93" s="259"/>
      <c r="H93" s="259">
        <v>1</v>
      </c>
      <c r="I93" s="259">
        <v>1</v>
      </c>
      <c r="J93" s="413"/>
      <c r="K93" s="413"/>
      <c r="L93" s="413"/>
      <c r="M93" s="296">
        <v>1935</v>
      </c>
      <c r="N93" s="317" t="s">
        <v>23</v>
      </c>
      <c r="O93" s="370"/>
      <c r="P93" s="415"/>
      <c r="Q93" s="233">
        <v>1500</v>
      </c>
      <c r="R93" s="272"/>
      <c r="S93" s="446"/>
      <c r="T93" s="446"/>
      <c r="U93" s="446"/>
      <c r="V93" s="446"/>
      <c r="W93" s="446"/>
      <c r="X93" s="446"/>
      <c r="Y93" s="446"/>
    </row>
    <row r="94" spans="1:25" ht="15" customHeight="1">
      <c r="A94" s="411">
        <v>2013</v>
      </c>
      <c r="B94" s="317" t="s">
        <v>127</v>
      </c>
      <c r="C94" s="602"/>
      <c r="D94" s="602"/>
      <c r="E94" s="602"/>
      <c r="F94" s="259">
        <v>1</v>
      </c>
      <c r="G94" s="259"/>
      <c r="H94" s="259">
        <v>1</v>
      </c>
      <c r="I94" s="259">
        <v>1</v>
      </c>
      <c r="J94" s="413"/>
      <c r="K94" s="413"/>
      <c r="L94" s="413"/>
      <c r="M94" s="296">
        <v>1910</v>
      </c>
      <c r="N94" s="317" t="s">
        <v>22</v>
      </c>
      <c r="O94" s="370"/>
      <c r="P94" s="415"/>
      <c r="Q94" s="233">
        <v>1377.49</v>
      </c>
      <c r="R94" s="272"/>
      <c r="S94" s="446"/>
      <c r="T94" s="446"/>
      <c r="U94" s="446"/>
      <c r="V94" s="446"/>
      <c r="W94" s="446"/>
      <c r="X94" s="446"/>
      <c r="Y94" s="446"/>
    </row>
    <row r="95" spans="1:25" ht="15" customHeight="1">
      <c r="A95" s="411">
        <v>2013</v>
      </c>
      <c r="B95" s="317" t="s">
        <v>127</v>
      </c>
      <c r="C95" s="602"/>
      <c r="D95" s="602"/>
      <c r="E95" s="602"/>
      <c r="F95" s="259">
        <v>1</v>
      </c>
      <c r="G95" s="259">
        <v>1</v>
      </c>
      <c r="H95" s="259"/>
      <c r="I95" s="259">
        <v>1</v>
      </c>
      <c r="J95" s="413"/>
      <c r="K95" s="413"/>
      <c r="L95" s="413"/>
      <c r="M95" s="296">
        <v>1994</v>
      </c>
      <c r="N95" s="317" t="s">
        <v>26</v>
      </c>
      <c r="O95" s="370"/>
      <c r="P95" s="415"/>
      <c r="Q95" s="233">
        <v>2462.67</v>
      </c>
      <c r="R95" s="272"/>
      <c r="S95" s="446"/>
      <c r="T95" s="446"/>
      <c r="U95" s="446"/>
      <c r="V95" s="446"/>
      <c r="W95" s="446"/>
      <c r="X95" s="446"/>
      <c r="Y95" s="446"/>
    </row>
    <row r="96" spans="1:25" ht="15" customHeight="1">
      <c r="A96" s="411">
        <v>2013</v>
      </c>
      <c r="B96" s="317" t="s">
        <v>127</v>
      </c>
      <c r="C96" s="602"/>
      <c r="D96" s="602"/>
      <c r="E96" s="602"/>
      <c r="F96" s="259">
        <v>1</v>
      </c>
      <c r="G96" s="259"/>
      <c r="H96" s="259">
        <v>1</v>
      </c>
      <c r="I96" s="259">
        <v>1</v>
      </c>
      <c r="J96" s="413"/>
      <c r="K96" s="413"/>
      <c r="L96" s="413"/>
      <c r="M96" s="296">
        <v>1941</v>
      </c>
      <c r="N96" s="317" t="s">
        <v>23</v>
      </c>
      <c r="O96" s="370"/>
      <c r="P96" s="415"/>
      <c r="Q96" s="233">
        <v>2000</v>
      </c>
      <c r="R96" s="272"/>
      <c r="S96" s="446"/>
      <c r="T96" s="446"/>
      <c r="U96" s="446"/>
      <c r="V96" s="446"/>
      <c r="W96" s="446"/>
      <c r="X96" s="446"/>
      <c r="Y96" s="446"/>
    </row>
    <row r="97" spans="1:25" ht="15" customHeight="1">
      <c r="A97" s="411">
        <v>2013</v>
      </c>
      <c r="B97" s="317" t="s">
        <v>127</v>
      </c>
      <c r="C97" s="602"/>
      <c r="D97" s="602"/>
      <c r="E97" s="602"/>
      <c r="F97" s="259">
        <v>1</v>
      </c>
      <c r="G97" s="259"/>
      <c r="H97" s="259">
        <v>1</v>
      </c>
      <c r="I97" s="259">
        <v>1</v>
      </c>
      <c r="J97" s="413"/>
      <c r="K97" s="413"/>
      <c r="L97" s="413"/>
      <c r="M97" s="296">
        <v>1941</v>
      </c>
      <c r="N97" s="317" t="s">
        <v>23</v>
      </c>
      <c r="O97" s="370"/>
      <c r="P97" s="415"/>
      <c r="Q97" s="233">
        <v>600</v>
      </c>
      <c r="R97" s="272"/>
      <c r="S97" s="446"/>
      <c r="T97" s="446"/>
      <c r="U97" s="446"/>
      <c r="V97" s="446"/>
      <c r="W97" s="446"/>
      <c r="X97" s="446"/>
      <c r="Y97" s="446"/>
    </row>
    <row r="98" spans="1:25" ht="15" customHeight="1">
      <c r="A98" s="411">
        <v>2013</v>
      </c>
      <c r="B98" s="317" t="s">
        <v>127</v>
      </c>
      <c r="C98" s="602"/>
      <c r="D98" s="602"/>
      <c r="E98" s="602"/>
      <c r="F98" s="259">
        <v>1</v>
      </c>
      <c r="G98" s="259"/>
      <c r="H98" s="259">
        <v>1</v>
      </c>
      <c r="I98" s="259">
        <v>1</v>
      </c>
      <c r="J98" s="413"/>
      <c r="K98" s="413"/>
      <c r="L98" s="413"/>
      <c r="M98" s="296">
        <v>1930</v>
      </c>
      <c r="N98" s="317" t="s">
        <v>23</v>
      </c>
      <c r="O98" s="370"/>
      <c r="P98" s="415"/>
      <c r="Q98" s="233">
        <v>3000</v>
      </c>
      <c r="R98" s="272"/>
      <c r="S98" s="446"/>
      <c r="T98" s="446"/>
      <c r="U98" s="446"/>
      <c r="V98" s="446"/>
      <c r="W98" s="446"/>
      <c r="X98" s="446"/>
      <c r="Y98" s="446"/>
    </row>
    <row r="99" spans="1:25" ht="15" customHeight="1">
      <c r="A99" s="411">
        <v>2013</v>
      </c>
      <c r="B99" s="317" t="s">
        <v>127</v>
      </c>
      <c r="C99" s="602"/>
      <c r="D99" s="602"/>
      <c r="E99" s="602"/>
      <c r="F99" s="259">
        <v>1</v>
      </c>
      <c r="G99" s="259"/>
      <c r="H99" s="259">
        <v>1</v>
      </c>
      <c r="I99" s="259">
        <v>1</v>
      </c>
      <c r="J99" s="413"/>
      <c r="K99" s="413"/>
      <c r="L99" s="413"/>
      <c r="M99" s="296">
        <v>1930</v>
      </c>
      <c r="N99" s="317" t="s">
        <v>79</v>
      </c>
      <c r="O99" s="370"/>
      <c r="P99" s="415"/>
      <c r="Q99" s="233">
        <v>2002.92</v>
      </c>
      <c r="R99" s="272"/>
      <c r="S99" s="446"/>
      <c r="T99" s="446"/>
      <c r="U99" s="446"/>
      <c r="V99" s="446"/>
      <c r="W99" s="446"/>
      <c r="X99" s="446"/>
      <c r="Y99" s="446"/>
    </row>
    <row r="100" spans="1:25" ht="15.75">
      <c r="A100" s="627" t="s">
        <v>159</v>
      </c>
      <c r="B100" s="627"/>
      <c r="C100" s="299" t="s">
        <v>154</v>
      </c>
      <c r="D100" s="299"/>
      <c r="E100" s="427"/>
      <c r="F100" s="14">
        <v>84</v>
      </c>
      <c r="G100" s="14">
        <v>29</v>
      </c>
      <c r="H100" s="14">
        <v>55</v>
      </c>
      <c r="I100" s="14">
        <v>84</v>
      </c>
      <c r="J100" s="428"/>
      <c r="K100" s="429"/>
      <c r="L100" s="429"/>
      <c r="M100" s="39"/>
      <c r="N100" s="39"/>
      <c r="O100" s="200"/>
      <c r="P100" s="199"/>
      <c r="Q100" s="228">
        <v>183976.3</v>
      </c>
      <c r="R100" s="124"/>
      <c r="S100" s="446"/>
      <c r="T100" s="446"/>
      <c r="U100" s="446"/>
      <c r="V100" s="446"/>
      <c r="W100" s="446"/>
      <c r="X100" s="446"/>
      <c r="Y100" s="446"/>
    </row>
    <row r="101" spans="1:25" ht="15.75">
      <c r="A101" s="628" t="s">
        <v>145</v>
      </c>
      <c r="B101" s="628"/>
      <c r="C101" s="139" t="s">
        <v>154</v>
      </c>
      <c r="D101" s="139"/>
      <c r="E101" s="420"/>
      <c r="F101" s="407"/>
      <c r="G101" s="340"/>
      <c r="H101" s="340"/>
      <c r="I101" s="340"/>
      <c r="J101" s="340"/>
      <c r="K101" s="340"/>
      <c r="L101" s="340"/>
      <c r="M101" s="123"/>
      <c r="N101" s="298"/>
      <c r="O101" s="421"/>
      <c r="P101" s="421"/>
      <c r="Q101" s="410"/>
      <c r="R101" s="298"/>
      <c r="S101" s="446"/>
      <c r="T101" s="446"/>
      <c r="U101" s="446"/>
      <c r="V101" s="446"/>
      <c r="W101" s="446"/>
      <c r="X101" s="446"/>
      <c r="Y101" s="446"/>
    </row>
    <row r="102" spans="1:55" s="550" customFormat="1" ht="40.5" customHeight="1">
      <c r="A102" s="543" t="s">
        <v>124</v>
      </c>
      <c r="B102" s="543" t="s">
        <v>125</v>
      </c>
      <c r="C102" s="543" t="s">
        <v>138</v>
      </c>
      <c r="D102" s="543" t="s">
        <v>44</v>
      </c>
      <c r="E102" s="543" t="s">
        <v>45</v>
      </c>
      <c r="F102" s="544" t="s">
        <v>62</v>
      </c>
      <c r="G102" s="543" t="s">
        <v>156</v>
      </c>
      <c r="H102" s="543" t="s">
        <v>157</v>
      </c>
      <c r="I102" s="543" t="s">
        <v>69</v>
      </c>
      <c r="J102" s="543" t="s">
        <v>63</v>
      </c>
      <c r="K102" s="543" t="s">
        <v>216</v>
      </c>
      <c r="L102" s="543" t="s">
        <v>18</v>
      </c>
      <c r="M102" s="543" t="s">
        <v>61</v>
      </c>
      <c r="N102" s="543" t="s">
        <v>10</v>
      </c>
      <c r="O102" s="545" t="s">
        <v>122</v>
      </c>
      <c r="P102" s="545" t="s">
        <v>123</v>
      </c>
      <c r="Q102" s="546" t="s">
        <v>11</v>
      </c>
      <c r="R102" s="547" t="s">
        <v>21</v>
      </c>
      <c r="S102" s="548"/>
      <c r="T102" s="548"/>
      <c r="U102" s="548"/>
      <c r="V102" s="548"/>
      <c r="W102" s="548"/>
      <c r="X102" s="548"/>
      <c r="Y102" s="548"/>
      <c r="Z102" s="549"/>
      <c r="AA102" s="549"/>
      <c r="AB102" s="549"/>
      <c r="AC102" s="549"/>
      <c r="AD102" s="549"/>
      <c r="AE102" s="549"/>
      <c r="AF102" s="549"/>
      <c r="AG102" s="549"/>
      <c r="AH102" s="549"/>
      <c r="AI102" s="549"/>
      <c r="AJ102" s="549"/>
      <c r="AK102" s="549"/>
      <c r="AL102" s="549"/>
      <c r="AM102" s="549"/>
      <c r="AN102" s="549"/>
      <c r="AO102" s="549"/>
      <c r="AP102" s="549"/>
      <c r="AQ102" s="549"/>
      <c r="AR102" s="549"/>
      <c r="AS102" s="549"/>
      <c r="AT102" s="549"/>
      <c r="AU102" s="549"/>
      <c r="AV102" s="549"/>
      <c r="AW102" s="549"/>
      <c r="AX102" s="549"/>
      <c r="AY102" s="549"/>
      <c r="AZ102" s="549"/>
      <c r="BA102" s="549"/>
      <c r="BB102" s="549"/>
      <c r="BC102" s="549"/>
    </row>
    <row r="103" spans="1:25" ht="15" customHeight="1">
      <c r="A103" s="411">
        <v>2013</v>
      </c>
      <c r="B103" s="317" t="s">
        <v>128</v>
      </c>
      <c r="C103" s="602"/>
      <c r="D103" s="602"/>
      <c r="E103" s="602"/>
      <c r="F103" s="259">
        <v>1</v>
      </c>
      <c r="G103" s="259">
        <v>1</v>
      </c>
      <c r="H103" s="259"/>
      <c r="I103" s="259">
        <v>1</v>
      </c>
      <c r="J103" s="413"/>
      <c r="K103" s="413"/>
      <c r="L103" s="413"/>
      <c r="M103" s="296">
        <v>1922</v>
      </c>
      <c r="N103" s="414" t="s">
        <v>22</v>
      </c>
      <c r="O103" s="370"/>
      <c r="P103" s="415"/>
      <c r="Q103" s="233">
        <v>1579.59</v>
      </c>
      <c r="R103" s="272"/>
      <c r="S103" s="446"/>
      <c r="T103" s="446"/>
      <c r="U103" s="446"/>
      <c r="V103" s="446"/>
      <c r="W103" s="446"/>
      <c r="X103" s="446"/>
      <c r="Y103" s="446"/>
    </row>
    <row r="104" spans="1:25" ht="15" customHeight="1">
      <c r="A104" s="411">
        <v>2013</v>
      </c>
      <c r="B104" s="317" t="s">
        <v>128</v>
      </c>
      <c r="C104" s="602"/>
      <c r="D104" s="602"/>
      <c r="E104" s="602"/>
      <c r="F104" s="259">
        <v>1</v>
      </c>
      <c r="G104" s="259">
        <v>1</v>
      </c>
      <c r="H104" s="259"/>
      <c r="I104" s="259">
        <v>1</v>
      </c>
      <c r="J104" s="413"/>
      <c r="K104" s="413"/>
      <c r="L104" s="413"/>
      <c r="M104" s="296">
        <v>1920</v>
      </c>
      <c r="N104" s="414" t="s">
        <v>23</v>
      </c>
      <c r="O104" s="370"/>
      <c r="P104" s="415"/>
      <c r="Q104" s="233">
        <v>4000</v>
      </c>
      <c r="R104" s="272"/>
      <c r="S104" s="446"/>
      <c r="T104" s="446"/>
      <c r="U104" s="446"/>
      <c r="V104" s="446"/>
      <c r="W104" s="446"/>
      <c r="X104" s="446"/>
      <c r="Y104" s="446"/>
    </row>
    <row r="105" spans="1:25" ht="15" customHeight="1">
      <c r="A105" s="411">
        <v>2013</v>
      </c>
      <c r="B105" s="317" t="s">
        <v>128</v>
      </c>
      <c r="C105" s="602"/>
      <c r="D105" s="602"/>
      <c r="E105" s="602"/>
      <c r="F105" s="259">
        <v>1</v>
      </c>
      <c r="G105" s="259">
        <v>1</v>
      </c>
      <c r="H105" s="259"/>
      <c r="I105" s="259">
        <v>1</v>
      </c>
      <c r="J105" s="413"/>
      <c r="K105" s="413"/>
      <c r="L105" s="413"/>
      <c r="M105" s="296">
        <v>1920</v>
      </c>
      <c r="N105" s="414" t="s">
        <v>80</v>
      </c>
      <c r="O105" s="370"/>
      <c r="P105" s="415"/>
      <c r="Q105" s="233">
        <v>2302.92</v>
      </c>
      <c r="R105" s="272"/>
      <c r="S105" s="446"/>
      <c r="T105" s="446"/>
      <c r="U105" s="446"/>
      <c r="V105" s="446"/>
      <c r="W105" s="446"/>
      <c r="X105" s="446"/>
      <c r="Y105" s="446"/>
    </row>
    <row r="106" spans="1:25" ht="15" customHeight="1">
      <c r="A106" s="411">
        <v>2013</v>
      </c>
      <c r="B106" s="317" t="s">
        <v>128</v>
      </c>
      <c r="C106" s="602"/>
      <c r="D106" s="602"/>
      <c r="E106" s="602"/>
      <c r="F106" s="259">
        <v>1</v>
      </c>
      <c r="G106" s="259"/>
      <c r="H106" s="259">
        <v>1</v>
      </c>
      <c r="I106" s="259">
        <v>1</v>
      </c>
      <c r="J106" s="413"/>
      <c r="K106" s="413"/>
      <c r="L106" s="413"/>
      <c r="M106" s="296">
        <v>1922</v>
      </c>
      <c r="N106" s="414" t="s">
        <v>80</v>
      </c>
      <c r="O106" s="370"/>
      <c r="P106" s="415"/>
      <c r="Q106" s="233">
        <v>2475</v>
      </c>
      <c r="R106" s="272"/>
      <c r="S106" s="446"/>
      <c r="T106" s="446"/>
      <c r="U106" s="446"/>
      <c r="V106" s="446"/>
      <c r="W106" s="446"/>
      <c r="X106" s="446"/>
      <c r="Y106" s="446"/>
    </row>
    <row r="107" spans="1:25" ht="15" customHeight="1">
      <c r="A107" s="411">
        <v>2013</v>
      </c>
      <c r="B107" s="317" t="s">
        <v>128</v>
      </c>
      <c r="C107" s="602"/>
      <c r="D107" s="602"/>
      <c r="E107" s="602"/>
      <c r="F107" s="259">
        <v>1</v>
      </c>
      <c r="G107" s="259"/>
      <c r="H107" s="259">
        <v>1</v>
      </c>
      <c r="I107" s="259">
        <v>1</v>
      </c>
      <c r="J107" s="413"/>
      <c r="K107" s="413"/>
      <c r="L107" s="413"/>
      <c r="M107" s="296">
        <v>1922</v>
      </c>
      <c r="N107" s="414" t="s">
        <v>22</v>
      </c>
      <c r="O107" s="370"/>
      <c r="P107" s="415"/>
      <c r="Q107" s="233">
        <v>3436.5</v>
      </c>
      <c r="R107" s="272"/>
      <c r="S107" s="446"/>
      <c r="T107" s="446"/>
      <c r="U107" s="446"/>
      <c r="V107" s="446"/>
      <c r="W107" s="446"/>
      <c r="X107" s="446"/>
      <c r="Y107" s="446"/>
    </row>
    <row r="108" spans="1:25" ht="15" customHeight="1">
      <c r="A108" s="411">
        <v>2013</v>
      </c>
      <c r="B108" s="317" t="s">
        <v>128</v>
      </c>
      <c r="C108" s="602"/>
      <c r="D108" s="602"/>
      <c r="E108" s="602"/>
      <c r="F108" s="259">
        <v>1</v>
      </c>
      <c r="G108" s="259"/>
      <c r="H108" s="259">
        <v>1</v>
      </c>
      <c r="I108" s="259">
        <v>1</v>
      </c>
      <c r="J108" s="413"/>
      <c r="K108" s="413"/>
      <c r="L108" s="413"/>
      <c r="M108" s="296">
        <v>1924</v>
      </c>
      <c r="N108" s="414" t="s">
        <v>22</v>
      </c>
      <c r="O108" s="370"/>
      <c r="P108" s="415"/>
      <c r="Q108" s="233">
        <v>0</v>
      </c>
      <c r="R108" s="272"/>
      <c r="S108" s="446"/>
      <c r="T108" s="446"/>
      <c r="U108" s="446"/>
      <c r="V108" s="446"/>
      <c r="W108" s="446"/>
      <c r="X108" s="446"/>
      <c r="Y108" s="446"/>
    </row>
    <row r="109" spans="1:25" ht="15" customHeight="1">
      <c r="A109" s="411">
        <v>2013</v>
      </c>
      <c r="B109" s="317" t="s">
        <v>128</v>
      </c>
      <c r="C109" s="602"/>
      <c r="D109" s="602"/>
      <c r="E109" s="602"/>
      <c r="F109" s="259">
        <v>1</v>
      </c>
      <c r="G109" s="259"/>
      <c r="H109" s="259">
        <v>1</v>
      </c>
      <c r="I109" s="259">
        <v>1</v>
      </c>
      <c r="J109" s="413"/>
      <c r="K109" s="413"/>
      <c r="L109" s="413"/>
      <c r="M109" s="296">
        <v>1928</v>
      </c>
      <c r="N109" s="414" t="s">
        <v>23</v>
      </c>
      <c r="O109" s="370"/>
      <c r="P109" s="415"/>
      <c r="Q109" s="233">
        <v>3500</v>
      </c>
      <c r="R109" s="272"/>
      <c r="S109" s="446"/>
      <c r="T109" s="446"/>
      <c r="U109" s="446"/>
      <c r="V109" s="446"/>
      <c r="W109" s="446"/>
      <c r="X109" s="446"/>
      <c r="Y109" s="446"/>
    </row>
    <row r="110" spans="1:25" ht="15" customHeight="1">
      <c r="A110" s="411">
        <v>2013</v>
      </c>
      <c r="B110" s="317" t="s">
        <v>128</v>
      </c>
      <c r="C110" s="602"/>
      <c r="D110" s="602"/>
      <c r="E110" s="602"/>
      <c r="F110" s="259">
        <v>1</v>
      </c>
      <c r="G110" s="259"/>
      <c r="H110" s="259">
        <v>1</v>
      </c>
      <c r="I110" s="259">
        <v>1</v>
      </c>
      <c r="J110" s="413"/>
      <c r="K110" s="413"/>
      <c r="L110" s="413"/>
      <c r="M110" s="296">
        <v>1928</v>
      </c>
      <c r="N110" s="414" t="s">
        <v>80</v>
      </c>
      <c r="O110" s="370"/>
      <c r="P110" s="415"/>
      <c r="Q110" s="233">
        <v>2602.92</v>
      </c>
      <c r="R110" s="272"/>
      <c r="S110" s="446"/>
      <c r="T110" s="446"/>
      <c r="U110" s="446"/>
      <c r="V110" s="446"/>
      <c r="W110" s="446"/>
      <c r="X110" s="446"/>
      <c r="Y110" s="446"/>
    </row>
    <row r="111" spans="1:25" ht="15" customHeight="1">
      <c r="A111" s="411">
        <v>2013</v>
      </c>
      <c r="B111" s="317" t="s">
        <v>128</v>
      </c>
      <c r="C111" s="602"/>
      <c r="D111" s="602"/>
      <c r="E111" s="602"/>
      <c r="F111" s="259">
        <v>1</v>
      </c>
      <c r="G111" s="259">
        <v>1</v>
      </c>
      <c r="H111" s="259"/>
      <c r="I111" s="259">
        <v>1</v>
      </c>
      <c r="J111" s="413"/>
      <c r="K111" s="413"/>
      <c r="L111" s="413"/>
      <c r="M111" s="296">
        <v>1936</v>
      </c>
      <c r="N111" s="414" t="s">
        <v>80</v>
      </c>
      <c r="O111" s="370"/>
      <c r="P111" s="415"/>
      <c r="Q111" s="233">
        <v>2550</v>
      </c>
      <c r="R111" s="272"/>
      <c r="S111" s="446"/>
      <c r="T111" s="446"/>
      <c r="U111" s="446"/>
      <c r="V111" s="446"/>
      <c r="W111" s="446"/>
      <c r="X111" s="446"/>
      <c r="Y111" s="446"/>
    </row>
    <row r="112" spans="1:25" ht="15" customHeight="1">
      <c r="A112" s="411">
        <v>2013</v>
      </c>
      <c r="B112" s="317" t="s">
        <v>128</v>
      </c>
      <c r="C112" s="602"/>
      <c r="D112" s="602"/>
      <c r="E112" s="602"/>
      <c r="F112" s="259">
        <v>1</v>
      </c>
      <c r="G112" s="259"/>
      <c r="H112" s="259">
        <v>1</v>
      </c>
      <c r="I112" s="259">
        <v>1</v>
      </c>
      <c r="J112" s="413"/>
      <c r="K112" s="413"/>
      <c r="L112" s="413"/>
      <c r="M112" s="296">
        <v>1950</v>
      </c>
      <c r="N112" s="414" t="s">
        <v>80</v>
      </c>
      <c r="O112" s="370"/>
      <c r="P112" s="415"/>
      <c r="Q112" s="233">
        <v>1075</v>
      </c>
      <c r="R112" s="272"/>
      <c r="S112" s="446"/>
      <c r="T112" s="446"/>
      <c r="U112" s="446"/>
      <c r="V112" s="446"/>
      <c r="W112" s="446"/>
      <c r="X112" s="446"/>
      <c r="Y112" s="446"/>
    </row>
    <row r="113" spans="1:25" ht="15.75">
      <c r="A113" s="627" t="s">
        <v>160</v>
      </c>
      <c r="B113" s="627"/>
      <c r="C113" s="299" t="s">
        <v>154</v>
      </c>
      <c r="D113" s="299"/>
      <c r="E113" s="419"/>
      <c r="F113" s="14">
        <v>10</v>
      </c>
      <c r="G113" s="14">
        <v>4</v>
      </c>
      <c r="H113" s="14">
        <v>6</v>
      </c>
      <c r="I113" s="14">
        <v>10</v>
      </c>
      <c r="J113" s="14">
        <v>0</v>
      </c>
      <c r="K113" s="124"/>
      <c r="L113" s="124"/>
      <c r="M113" s="28"/>
      <c r="N113" s="227"/>
      <c r="O113" s="199"/>
      <c r="P113" s="199"/>
      <c r="Q113" s="228">
        <v>23521.93</v>
      </c>
      <c r="R113" s="124"/>
      <c r="S113" s="446"/>
      <c r="T113" s="446"/>
      <c r="U113" s="446"/>
      <c r="V113" s="446"/>
      <c r="W113" s="446"/>
      <c r="X113" s="446"/>
      <c r="Y113" s="446"/>
    </row>
    <row r="114" spans="1:25" ht="15.75">
      <c r="A114" s="628" t="s">
        <v>146</v>
      </c>
      <c r="B114" s="628"/>
      <c r="C114" s="139" t="s">
        <v>154</v>
      </c>
      <c r="D114" s="139"/>
      <c r="E114" s="420"/>
      <c r="F114" s="407"/>
      <c r="G114" s="340"/>
      <c r="H114" s="340"/>
      <c r="I114" s="340"/>
      <c r="J114" s="340"/>
      <c r="K114" s="340"/>
      <c r="L114" s="340"/>
      <c r="M114" s="123"/>
      <c r="N114" s="298"/>
      <c r="O114" s="421"/>
      <c r="P114" s="421"/>
      <c r="Q114" s="410"/>
      <c r="R114" s="298"/>
      <c r="S114" s="446"/>
      <c r="T114" s="446"/>
      <c r="U114" s="446"/>
      <c r="V114" s="446"/>
      <c r="W114" s="446"/>
      <c r="X114" s="446"/>
      <c r="Y114" s="446"/>
    </row>
    <row r="115" spans="1:55" s="550" customFormat="1" ht="40.5" customHeight="1">
      <c r="A115" s="543" t="s">
        <v>124</v>
      </c>
      <c r="B115" s="543" t="s">
        <v>125</v>
      </c>
      <c r="C115" s="543" t="s">
        <v>138</v>
      </c>
      <c r="D115" s="543" t="s">
        <v>44</v>
      </c>
      <c r="E115" s="543" t="s">
        <v>45</v>
      </c>
      <c r="F115" s="544" t="s">
        <v>62</v>
      </c>
      <c r="G115" s="543" t="s">
        <v>156</v>
      </c>
      <c r="H115" s="543" t="s">
        <v>157</v>
      </c>
      <c r="I115" s="543" t="s">
        <v>69</v>
      </c>
      <c r="J115" s="543" t="s">
        <v>63</v>
      </c>
      <c r="K115" s="543" t="s">
        <v>216</v>
      </c>
      <c r="L115" s="543" t="s">
        <v>18</v>
      </c>
      <c r="M115" s="543" t="s">
        <v>61</v>
      </c>
      <c r="N115" s="543" t="s">
        <v>10</v>
      </c>
      <c r="O115" s="545" t="s">
        <v>122</v>
      </c>
      <c r="P115" s="545" t="s">
        <v>123</v>
      </c>
      <c r="Q115" s="546" t="s">
        <v>11</v>
      </c>
      <c r="R115" s="547" t="s">
        <v>27</v>
      </c>
      <c r="S115" s="548"/>
      <c r="T115" s="548"/>
      <c r="U115" s="548"/>
      <c r="V115" s="548"/>
      <c r="W115" s="548"/>
      <c r="X115" s="548"/>
      <c r="Y115" s="548"/>
      <c r="Z115" s="549"/>
      <c r="AA115" s="549"/>
      <c r="AB115" s="549"/>
      <c r="AC115" s="549"/>
      <c r="AD115" s="549"/>
      <c r="AE115" s="549"/>
      <c r="AF115" s="549"/>
      <c r="AG115" s="549"/>
      <c r="AH115" s="549"/>
      <c r="AI115" s="549"/>
      <c r="AJ115" s="549"/>
      <c r="AK115" s="549"/>
      <c r="AL115" s="549"/>
      <c r="AM115" s="549"/>
      <c r="AN115" s="549"/>
      <c r="AO115" s="549"/>
      <c r="AP115" s="549"/>
      <c r="AQ115" s="549"/>
      <c r="AR115" s="549"/>
      <c r="AS115" s="549"/>
      <c r="AT115" s="549"/>
      <c r="AU115" s="549"/>
      <c r="AV115" s="549"/>
      <c r="AW115" s="549"/>
      <c r="AX115" s="549"/>
      <c r="AY115" s="549"/>
      <c r="AZ115" s="549"/>
      <c r="BA115" s="549"/>
      <c r="BB115" s="549"/>
      <c r="BC115" s="549"/>
    </row>
    <row r="116" spans="1:25" ht="15" customHeight="1">
      <c r="A116" s="411">
        <v>2013</v>
      </c>
      <c r="B116" s="317" t="s">
        <v>129</v>
      </c>
      <c r="C116" s="602"/>
      <c r="D116" s="602"/>
      <c r="E116" s="602"/>
      <c r="F116" s="259">
        <v>1</v>
      </c>
      <c r="G116" s="259"/>
      <c r="H116" s="259">
        <v>1</v>
      </c>
      <c r="I116" s="259">
        <v>1</v>
      </c>
      <c r="J116" s="413"/>
      <c r="K116" s="413"/>
      <c r="L116" s="413"/>
      <c r="M116" s="296">
        <v>1976</v>
      </c>
      <c r="N116" s="414" t="s">
        <v>24</v>
      </c>
      <c r="O116" s="370"/>
      <c r="P116" s="415"/>
      <c r="Q116" s="233">
        <v>2053.86</v>
      </c>
      <c r="R116" s="272"/>
      <c r="S116" s="446"/>
      <c r="T116" s="446"/>
      <c r="U116" s="446"/>
      <c r="V116" s="446"/>
      <c r="W116" s="446"/>
      <c r="X116" s="446"/>
      <c r="Y116" s="446"/>
    </row>
    <row r="117" spans="1:25" ht="15" customHeight="1">
      <c r="A117" s="411">
        <v>2013</v>
      </c>
      <c r="B117" s="317" t="s">
        <v>129</v>
      </c>
      <c r="C117" s="602"/>
      <c r="D117" s="602"/>
      <c r="E117" s="602"/>
      <c r="F117" s="259">
        <v>1</v>
      </c>
      <c r="G117" s="259">
        <v>1</v>
      </c>
      <c r="H117" s="259"/>
      <c r="I117" s="259">
        <v>1</v>
      </c>
      <c r="J117" s="413"/>
      <c r="K117" s="413"/>
      <c r="L117" s="413"/>
      <c r="M117" s="296">
        <v>1931</v>
      </c>
      <c r="N117" s="414" t="s">
        <v>2</v>
      </c>
      <c r="O117" s="370"/>
      <c r="P117" s="415"/>
      <c r="Q117" s="233">
        <v>136.14</v>
      </c>
      <c r="R117" s="272"/>
      <c r="S117" s="446"/>
      <c r="T117" s="446"/>
      <c r="U117" s="446"/>
      <c r="V117" s="446"/>
      <c r="W117" s="446"/>
      <c r="X117" s="446"/>
      <c r="Y117" s="446"/>
    </row>
    <row r="118" spans="1:25" ht="15" customHeight="1">
      <c r="A118" s="411">
        <v>2013</v>
      </c>
      <c r="B118" s="317" t="s">
        <v>129</v>
      </c>
      <c r="C118" s="602"/>
      <c r="D118" s="602"/>
      <c r="E118" s="602"/>
      <c r="F118" s="259">
        <v>1</v>
      </c>
      <c r="G118" s="259">
        <v>1</v>
      </c>
      <c r="H118" s="259"/>
      <c r="I118" s="259">
        <v>1</v>
      </c>
      <c r="J118" s="413"/>
      <c r="K118" s="413"/>
      <c r="L118" s="413"/>
      <c r="M118" s="296">
        <v>1991</v>
      </c>
      <c r="N118" s="414" t="s">
        <v>236</v>
      </c>
      <c r="O118" s="370"/>
      <c r="P118" s="415"/>
      <c r="Q118" s="233">
        <v>1719.4</v>
      </c>
      <c r="R118" s="272"/>
      <c r="S118" s="446"/>
      <c r="T118" s="446"/>
      <c r="U118" s="446"/>
      <c r="V118" s="446"/>
      <c r="W118" s="446"/>
      <c r="X118" s="446"/>
      <c r="Y118" s="446"/>
    </row>
    <row r="119" spans="1:25" ht="15.75">
      <c r="A119" s="627" t="s">
        <v>161</v>
      </c>
      <c r="B119" s="627"/>
      <c r="C119" s="299" t="s">
        <v>154</v>
      </c>
      <c r="D119" s="299"/>
      <c r="E119" s="419"/>
      <c r="F119" s="14">
        <v>3</v>
      </c>
      <c r="G119" s="14">
        <v>2</v>
      </c>
      <c r="H119" s="14">
        <v>1</v>
      </c>
      <c r="I119" s="14">
        <v>3</v>
      </c>
      <c r="J119" s="14">
        <v>0</v>
      </c>
      <c r="K119" s="124"/>
      <c r="L119" s="124"/>
      <c r="M119" s="28"/>
      <c r="N119" s="227"/>
      <c r="O119" s="199"/>
      <c r="P119" s="199"/>
      <c r="Q119" s="228">
        <v>3909.4</v>
      </c>
      <c r="R119" s="124"/>
      <c r="S119" s="446"/>
      <c r="T119" s="446"/>
      <c r="U119" s="446"/>
      <c r="V119" s="446"/>
      <c r="W119" s="446"/>
      <c r="X119" s="446"/>
      <c r="Y119" s="446"/>
    </row>
    <row r="120" spans="1:25" ht="15.75">
      <c r="A120" s="628" t="s">
        <v>147</v>
      </c>
      <c r="B120" s="628"/>
      <c r="C120" s="139" t="s">
        <v>154</v>
      </c>
      <c r="D120" s="139"/>
      <c r="E120" s="420"/>
      <c r="F120" s="407"/>
      <c r="G120" s="340"/>
      <c r="H120" s="340"/>
      <c r="I120" s="340"/>
      <c r="J120" s="340"/>
      <c r="K120" s="340"/>
      <c r="L120" s="340"/>
      <c r="M120" s="123"/>
      <c r="N120" s="298"/>
      <c r="O120" s="421"/>
      <c r="P120" s="421"/>
      <c r="Q120" s="410"/>
      <c r="R120" s="298"/>
      <c r="S120" s="446"/>
      <c r="T120" s="446"/>
      <c r="U120" s="446"/>
      <c r="V120" s="446"/>
      <c r="W120" s="446"/>
      <c r="X120" s="446"/>
      <c r="Y120" s="446"/>
    </row>
    <row r="121" spans="1:55" s="550" customFormat="1" ht="40.5" customHeight="1">
      <c r="A121" s="543" t="s">
        <v>124</v>
      </c>
      <c r="B121" s="543" t="s">
        <v>125</v>
      </c>
      <c r="C121" s="543" t="s">
        <v>138</v>
      </c>
      <c r="D121" s="543" t="s">
        <v>44</v>
      </c>
      <c r="E121" s="543" t="s">
        <v>45</v>
      </c>
      <c r="F121" s="544" t="s">
        <v>62</v>
      </c>
      <c r="G121" s="543" t="s">
        <v>156</v>
      </c>
      <c r="H121" s="543" t="s">
        <v>157</v>
      </c>
      <c r="I121" s="543" t="s">
        <v>69</v>
      </c>
      <c r="J121" s="543" t="s">
        <v>63</v>
      </c>
      <c r="K121" s="543" t="s">
        <v>216</v>
      </c>
      <c r="L121" s="543" t="s">
        <v>18</v>
      </c>
      <c r="M121" s="543" t="s">
        <v>61</v>
      </c>
      <c r="N121" s="543" t="s">
        <v>10</v>
      </c>
      <c r="O121" s="545" t="s">
        <v>122</v>
      </c>
      <c r="P121" s="545" t="s">
        <v>123</v>
      </c>
      <c r="Q121" s="546" t="s">
        <v>11</v>
      </c>
      <c r="R121" s="547" t="s">
        <v>27</v>
      </c>
      <c r="S121" s="548"/>
      <c r="T121" s="548"/>
      <c r="U121" s="548"/>
      <c r="V121" s="548"/>
      <c r="W121" s="548"/>
      <c r="X121" s="548"/>
      <c r="Y121" s="548"/>
      <c r="Z121" s="549"/>
      <c r="AA121" s="549"/>
      <c r="AB121" s="549"/>
      <c r="AC121" s="549"/>
      <c r="AD121" s="549"/>
      <c r="AE121" s="549"/>
      <c r="AF121" s="549"/>
      <c r="AG121" s="549"/>
      <c r="AH121" s="549"/>
      <c r="AI121" s="549"/>
      <c r="AJ121" s="549"/>
      <c r="AK121" s="549"/>
      <c r="AL121" s="549"/>
      <c r="AM121" s="549"/>
      <c r="AN121" s="549"/>
      <c r="AO121" s="549"/>
      <c r="AP121" s="549"/>
      <c r="AQ121" s="549"/>
      <c r="AR121" s="549"/>
      <c r="AS121" s="549"/>
      <c r="AT121" s="549"/>
      <c r="AU121" s="549"/>
      <c r="AV121" s="549"/>
      <c r="AW121" s="549"/>
      <c r="AX121" s="549"/>
      <c r="AY121" s="549"/>
      <c r="AZ121" s="549"/>
      <c r="BA121" s="549"/>
      <c r="BB121" s="549"/>
      <c r="BC121" s="549"/>
    </row>
    <row r="122" spans="1:25" ht="15" customHeight="1">
      <c r="A122" s="411">
        <v>2013</v>
      </c>
      <c r="B122" s="317" t="s">
        <v>0</v>
      </c>
      <c r="C122" s="602"/>
      <c r="D122" s="602"/>
      <c r="E122" s="602"/>
      <c r="F122" s="259">
        <v>1</v>
      </c>
      <c r="G122" s="259"/>
      <c r="H122" s="259">
        <v>1</v>
      </c>
      <c r="I122" s="259">
        <v>1</v>
      </c>
      <c r="J122" s="413"/>
      <c r="K122" s="413"/>
      <c r="L122" s="413"/>
      <c r="M122" s="296">
        <v>1942</v>
      </c>
      <c r="N122" s="414" t="s">
        <v>22</v>
      </c>
      <c r="O122" s="370"/>
      <c r="P122" s="415"/>
      <c r="Q122" s="233">
        <v>1500</v>
      </c>
      <c r="R122" s="272"/>
      <c r="S122" s="446"/>
      <c r="T122" s="446"/>
      <c r="U122" s="446"/>
      <c r="V122" s="446"/>
      <c r="W122" s="446"/>
      <c r="X122" s="446"/>
      <c r="Y122" s="446"/>
    </row>
    <row r="123" spans="1:25" ht="15" customHeight="1">
      <c r="A123" s="411">
        <v>2013</v>
      </c>
      <c r="B123" s="317" t="s">
        <v>0</v>
      </c>
      <c r="C123" s="602"/>
      <c r="D123" s="602"/>
      <c r="E123" s="602"/>
      <c r="F123" s="259">
        <v>1</v>
      </c>
      <c r="G123" s="259"/>
      <c r="H123" s="259">
        <v>1</v>
      </c>
      <c r="I123" s="259">
        <v>1</v>
      </c>
      <c r="J123" s="413"/>
      <c r="K123" s="413"/>
      <c r="L123" s="413"/>
      <c r="M123" s="296">
        <v>1961</v>
      </c>
      <c r="N123" s="414" t="s">
        <v>22</v>
      </c>
      <c r="O123" s="370"/>
      <c r="P123" s="415"/>
      <c r="Q123" s="233">
        <v>2411.31</v>
      </c>
      <c r="R123" s="272"/>
      <c r="S123" s="446"/>
      <c r="T123" s="446"/>
      <c r="U123" s="446"/>
      <c r="V123" s="446"/>
      <c r="W123" s="446"/>
      <c r="X123" s="446"/>
      <c r="Y123" s="446"/>
    </row>
    <row r="124" spans="1:25" ht="15" customHeight="1">
      <c r="A124" s="411">
        <v>2013</v>
      </c>
      <c r="B124" s="317" t="s">
        <v>0</v>
      </c>
      <c r="C124" s="602"/>
      <c r="D124" s="602"/>
      <c r="E124" s="602"/>
      <c r="F124" s="259">
        <v>1</v>
      </c>
      <c r="G124" s="259"/>
      <c r="H124" s="259">
        <v>1</v>
      </c>
      <c r="I124" s="259">
        <v>1</v>
      </c>
      <c r="J124" s="413"/>
      <c r="K124" s="413"/>
      <c r="L124" s="413"/>
      <c r="M124" s="296">
        <v>1922</v>
      </c>
      <c r="N124" s="414" t="s">
        <v>24</v>
      </c>
      <c r="O124" s="370"/>
      <c r="P124" s="415"/>
      <c r="Q124" s="233">
        <v>63.85</v>
      </c>
      <c r="R124" s="272"/>
      <c r="S124" s="446"/>
      <c r="T124" s="446"/>
      <c r="U124" s="446"/>
      <c r="V124" s="446"/>
      <c r="W124" s="446"/>
      <c r="X124" s="446"/>
      <c r="Y124" s="446"/>
    </row>
    <row r="125" spans="1:25" ht="15.75">
      <c r="A125" s="627" t="s">
        <v>162</v>
      </c>
      <c r="B125" s="627"/>
      <c r="C125" s="299" t="s">
        <v>154</v>
      </c>
      <c r="D125" s="299"/>
      <c r="E125" s="419"/>
      <c r="F125" s="14">
        <v>3</v>
      </c>
      <c r="G125" s="14">
        <v>0</v>
      </c>
      <c r="H125" s="14">
        <v>3</v>
      </c>
      <c r="I125" s="14">
        <v>3</v>
      </c>
      <c r="J125" s="14">
        <v>0</v>
      </c>
      <c r="K125" s="124"/>
      <c r="L125" s="124"/>
      <c r="M125" s="28"/>
      <c r="N125" s="227"/>
      <c r="O125" s="199"/>
      <c r="P125" s="199"/>
      <c r="Q125" s="228">
        <v>3975.16</v>
      </c>
      <c r="R125" s="124"/>
      <c r="S125" s="446"/>
      <c r="T125" s="446"/>
      <c r="U125" s="446"/>
      <c r="V125" s="446"/>
      <c r="W125" s="446"/>
      <c r="X125" s="446"/>
      <c r="Y125" s="446"/>
    </row>
    <row r="126" spans="1:25" ht="15.75">
      <c r="A126" s="628" t="s">
        <v>148</v>
      </c>
      <c r="B126" s="628"/>
      <c r="C126" s="139" t="s">
        <v>154</v>
      </c>
      <c r="D126" s="139"/>
      <c r="E126" s="420"/>
      <c r="F126" s="407"/>
      <c r="G126" s="340"/>
      <c r="H126" s="340"/>
      <c r="I126" s="340"/>
      <c r="J126" s="340"/>
      <c r="K126" s="340"/>
      <c r="L126" s="340"/>
      <c r="M126" s="123"/>
      <c r="N126" s="298"/>
      <c r="O126" s="421"/>
      <c r="P126" s="421"/>
      <c r="Q126" s="410"/>
      <c r="R126" s="298"/>
      <c r="S126" s="446"/>
      <c r="T126" s="446"/>
      <c r="U126" s="446"/>
      <c r="V126" s="446"/>
      <c r="W126" s="446"/>
      <c r="X126" s="446"/>
      <c r="Y126" s="446"/>
    </row>
    <row r="127" spans="1:55" s="550" customFormat="1" ht="40.5" customHeight="1">
      <c r="A127" s="543" t="s">
        <v>124</v>
      </c>
      <c r="B127" s="543" t="s">
        <v>125</v>
      </c>
      <c r="C127" s="543" t="s">
        <v>138</v>
      </c>
      <c r="D127" s="543" t="s">
        <v>44</v>
      </c>
      <c r="E127" s="543" t="s">
        <v>45</v>
      </c>
      <c r="F127" s="544" t="s">
        <v>62</v>
      </c>
      <c r="G127" s="543" t="s">
        <v>156</v>
      </c>
      <c r="H127" s="543" t="s">
        <v>157</v>
      </c>
      <c r="I127" s="543" t="s">
        <v>69</v>
      </c>
      <c r="J127" s="543" t="s">
        <v>63</v>
      </c>
      <c r="K127" s="543" t="s">
        <v>216</v>
      </c>
      <c r="L127" s="543" t="s">
        <v>18</v>
      </c>
      <c r="M127" s="543" t="s">
        <v>61</v>
      </c>
      <c r="N127" s="543" t="s">
        <v>10</v>
      </c>
      <c r="O127" s="545" t="s">
        <v>122</v>
      </c>
      <c r="P127" s="545" t="s">
        <v>123</v>
      </c>
      <c r="Q127" s="546" t="s">
        <v>11</v>
      </c>
      <c r="R127" s="547" t="s">
        <v>27</v>
      </c>
      <c r="S127" s="548"/>
      <c r="T127" s="548"/>
      <c r="U127" s="548"/>
      <c r="V127" s="548"/>
      <c r="W127" s="548"/>
      <c r="X127" s="548"/>
      <c r="Y127" s="548"/>
      <c r="Z127" s="549"/>
      <c r="AA127" s="549"/>
      <c r="AB127" s="549"/>
      <c r="AC127" s="549"/>
      <c r="AD127" s="549"/>
      <c r="AE127" s="549"/>
      <c r="AF127" s="549"/>
      <c r="AG127" s="549"/>
      <c r="AH127" s="549"/>
      <c r="AI127" s="549"/>
      <c r="AJ127" s="549"/>
      <c r="AK127" s="549"/>
      <c r="AL127" s="549"/>
      <c r="AM127" s="549"/>
      <c r="AN127" s="549"/>
      <c r="AO127" s="549"/>
      <c r="AP127" s="549"/>
      <c r="AQ127" s="549"/>
      <c r="AR127" s="549"/>
      <c r="AS127" s="549"/>
      <c r="AT127" s="549"/>
      <c r="AU127" s="549"/>
      <c r="AV127" s="549"/>
      <c r="AW127" s="549"/>
      <c r="AX127" s="549"/>
      <c r="AY127" s="549"/>
      <c r="AZ127" s="549"/>
      <c r="BA127" s="549"/>
      <c r="BB127" s="549"/>
      <c r="BC127" s="549"/>
    </row>
    <row r="128" spans="1:25" ht="15.75">
      <c r="A128" s="411">
        <v>2013</v>
      </c>
      <c r="B128" s="317" t="s">
        <v>131</v>
      </c>
      <c r="C128" s="602"/>
      <c r="D128" s="602"/>
      <c r="E128" s="602"/>
      <c r="F128" s="208">
        <v>1</v>
      </c>
      <c r="G128" s="208">
        <v>1</v>
      </c>
      <c r="H128" s="208"/>
      <c r="I128" s="208">
        <v>1</v>
      </c>
      <c r="J128" s="417"/>
      <c r="K128" s="417"/>
      <c r="L128" s="417"/>
      <c r="M128" s="296">
        <v>1934</v>
      </c>
      <c r="N128" s="414" t="s">
        <v>236</v>
      </c>
      <c r="O128" s="431"/>
      <c r="P128" s="415"/>
      <c r="Q128" s="233">
        <v>1677</v>
      </c>
      <c r="R128" s="272"/>
      <c r="S128" s="446"/>
      <c r="T128" s="446"/>
      <c r="U128" s="446"/>
      <c r="V128" s="446"/>
      <c r="W128" s="446"/>
      <c r="X128" s="446"/>
      <c r="Y128" s="446"/>
    </row>
    <row r="129" spans="1:25" ht="15.75">
      <c r="A129" s="411">
        <v>2013</v>
      </c>
      <c r="B129" s="423" t="s">
        <v>131</v>
      </c>
      <c r="C129" s="602"/>
      <c r="D129" s="602"/>
      <c r="E129" s="602"/>
      <c r="F129" s="405">
        <v>1</v>
      </c>
      <c r="G129" s="405">
        <v>1</v>
      </c>
      <c r="H129" s="405"/>
      <c r="I129" s="405">
        <v>1</v>
      </c>
      <c r="J129" s="430"/>
      <c r="K129" s="430"/>
      <c r="L129" s="430"/>
      <c r="M129" s="424">
        <v>1934</v>
      </c>
      <c r="N129" s="423" t="s">
        <v>79</v>
      </c>
      <c r="O129" s="423"/>
      <c r="P129" s="425"/>
      <c r="Q129" s="233">
        <v>2475</v>
      </c>
      <c r="R129" s="426"/>
      <c r="S129" s="446"/>
      <c r="T129" s="446"/>
      <c r="U129" s="446"/>
      <c r="V129" s="446"/>
      <c r="W129" s="446"/>
      <c r="X129" s="446"/>
      <c r="Y129" s="446"/>
    </row>
    <row r="130" spans="1:25" ht="15.75">
      <c r="A130" s="411">
        <v>2013</v>
      </c>
      <c r="B130" s="317" t="s">
        <v>131</v>
      </c>
      <c r="C130" s="602"/>
      <c r="D130" s="602"/>
      <c r="E130" s="602"/>
      <c r="F130" s="208">
        <v>1</v>
      </c>
      <c r="G130" s="208"/>
      <c r="H130" s="208">
        <v>1</v>
      </c>
      <c r="I130" s="208">
        <v>1</v>
      </c>
      <c r="J130" s="417"/>
      <c r="K130" s="417"/>
      <c r="L130" s="417"/>
      <c r="M130" s="296">
        <v>1943</v>
      </c>
      <c r="N130" s="414" t="s">
        <v>238</v>
      </c>
      <c r="O130" s="431"/>
      <c r="P130" s="415"/>
      <c r="Q130" s="233">
        <v>1677</v>
      </c>
      <c r="R130" s="272"/>
      <c r="S130" s="446"/>
      <c r="T130" s="446"/>
      <c r="U130" s="446"/>
      <c r="V130" s="446"/>
      <c r="W130" s="446"/>
      <c r="X130" s="446"/>
      <c r="Y130" s="446"/>
    </row>
    <row r="131" spans="1:25" ht="15.75">
      <c r="A131" s="422">
        <v>2013</v>
      </c>
      <c r="B131" s="423" t="s">
        <v>131</v>
      </c>
      <c r="C131" s="602"/>
      <c r="D131" s="602"/>
      <c r="E131" s="602"/>
      <c r="F131" s="405">
        <v>1</v>
      </c>
      <c r="G131" s="405"/>
      <c r="H131" s="405">
        <v>1</v>
      </c>
      <c r="I131" s="405">
        <v>1</v>
      </c>
      <c r="J131" s="430"/>
      <c r="K131" s="430"/>
      <c r="L131" s="430"/>
      <c r="M131" s="424">
        <v>1943</v>
      </c>
      <c r="N131" s="423" t="s">
        <v>79</v>
      </c>
      <c r="O131" s="423"/>
      <c r="P131" s="425"/>
      <c r="Q131" s="233">
        <v>3675</v>
      </c>
      <c r="R131" s="426"/>
      <c r="S131" s="446"/>
      <c r="T131" s="446"/>
      <c r="U131" s="446"/>
      <c r="V131" s="446"/>
      <c r="W131" s="446"/>
      <c r="X131" s="446"/>
      <c r="Y131" s="446"/>
    </row>
    <row r="132" spans="1:25" ht="15.75">
      <c r="A132" s="411">
        <v>2013</v>
      </c>
      <c r="B132" s="317" t="s">
        <v>131</v>
      </c>
      <c r="C132" s="602"/>
      <c r="D132" s="602"/>
      <c r="E132" s="602"/>
      <c r="F132" s="208">
        <v>1</v>
      </c>
      <c r="G132" s="208">
        <v>1</v>
      </c>
      <c r="H132" s="208"/>
      <c r="I132" s="208">
        <v>1</v>
      </c>
      <c r="J132" s="417"/>
      <c r="K132" s="417"/>
      <c r="L132" s="417"/>
      <c r="M132" s="296">
        <v>1981</v>
      </c>
      <c r="N132" s="414" t="s">
        <v>236</v>
      </c>
      <c r="O132" s="370"/>
      <c r="P132" s="415"/>
      <c r="Q132" s="233">
        <v>5402.55</v>
      </c>
      <c r="R132" s="272"/>
      <c r="S132" s="446"/>
      <c r="T132" s="446"/>
      <c r="U132" s="446"/>
      <c r="V132" s="446"/>
      <c r="W132" s="446"/>
      <c r="X132" s="446"/>
      <c r="Y132" s="446"/>
    </row>
    <row r="133" spans="1:25" ht="15.75">
      <c r="A133" s="627" t="s">
        <v>70</v>
      </c>
      <c r="B133" s="627"/>
      <c r="C133" s="299"/>
      <c r="D133" s="299"/>
      <c r="E133" s="419"/>
      <c r="F133" s="14">
        <v>5</v>
      </c>
      <c r="G133" s="14">
        <v>3</v>
      </c>
      <c r="H133" s="14">
        <v>2</v>
      </c>
      <c r="I133" s="14">
        <v>5</v>
      </c>
      <c r="J133" s="14"/>
      <c r="K133" s="124"/>
      <c r="L133" s="124"/>
      <c r="M133" s="28"/>
      <c r="N133" s="227"/>
      <c r="O133" s="199"/>
      <c r="P133" s="199"/>
      <c r="Q133" s="228">
        <v>14906.55</v>
      </c>
      <c r="R133" s="124"/>
      <c r="S133" s="446"/>
      <c r="T133" s="446"/>
      <c r="U133" s="446"/>
      <c r="V133" s="446"/>
      <c r="W133" s="446"/>
      <c r="X133" s="446"/>
      <c r="Y133" s="446"/>
    </row>
    <row r="134" spans="1:25" ht="15.75">
      <c r="A134" s="628" t="s">
        <v>149</v>
      </c>
      <c r="B134" s="628"/>
      <c r="C134" s="139"/>
      <c r="D134" s="139"/>
      <c r="E134" s="420"/>
      <c r="F134" s="407"/>
      <c r="G134" s="340"/>
      <c r="H134" s="340"/>
      <c r="I134" s="340"/>
      <c r="J134" s="340"/>
      <c r="K134" s="340"/>
      <c r="L134" s="340"/>
      <c r="M134" s="123"/>
      <c r="N134" s="298"/>
      <c r="O134" s="421"/>
      <c r="P134" s="421"/>
      <c r="Q134" s="410"/>
      <c r="R134" s="298"/>
      <c r="S134" s="446"/>
      <c r="T134" s="446"/>
      <c r="U134" s="446"/>
      <c r="V134" s="446"/>
      <c r="W134" s="446"/>
      <c r="X134" s="446"/>
      <c r="Y134" s="446"/>
    </row>
    <row r="135" spans="1:55" s="550" customFormat="1" ht="40.5" customHeight="1">
      <c r="A135" s="543" t="s">
        <v>124</v>
      </c>
      <c r="B135" s="543" t="s">
        <v>125</v>
      </c>
      <c r="C135" s="543" t="s">
        <v>138</v>
      </c>
      <c r="D135" s="543" t="s">
        <v>44</v>
      </c>
      <c r="E135" s="543" t="s">
        <v>45</v>
      </c>
      <c r="F135" s="544" t="s">
        <v>62</v>
      </c>
      <c r="G135" s="543" t="s">
        <v>156</v>
      </c>
      <c r="H135" s="543" t="s">
        <v>157</v>
      </c>
      <c r="I135" s="543" t="s">
        <v>69</v>
      </c>
      <c r="J135" s="543" t="s">
        <v>63</v>
      </c>
      <c r="K135" s="543" t="s">
        <v>216</v>
      </c>
      <c r="L135" s="543" t="s">
        <v>18</v>
      </c>
      <c r="M135" s="543" t="s">
        <v>61</v>
      </c>
      <c r="N135" s="543" t="s">
        <v>10</v>
      </c>
      <c r="O135" s="545" t="s">
        <v>122</v>
      </c>
      <c r="P135" s="545" t="s">
        <v>123</v>
      </c>
      <c r="Q135" s="546" t="s">
        <v>11</v>
      </c>
      <c r="R135" s="547" t="s">
        <v>27</v>
      </c>
      <c r="S135" s="548"/>
      <c r="T135" s="548"/>
      <c r="U135" s="548"/>
      <c r="V135" s="548"/>
      <c r="W135" s="548"/>
      <c r="X135" s="548"/>
      <c r="Y135" s="548"/>
      <c r="Z135" s="549"/>
      <c r="AA135" s="549"/>
      <c r="AB135" s="549"/>
      <c r="AC135" s="549"/>
      <c r="AD135" s="549"/>
      <c r="AE135" s="549"/>
      <c r="AF135" s="549"/>
      <c r="AG135" s="549"/>
      <c r="AH135" s="549"/>
      <c r="AI135" s="549"/>
      <c r="AJ135" s="549"/>
      <c r="AK135" s="549"/>
      <c r="AL135" s="549"/>
      <c r="AM135" s="549"/>
      <c r="AN135" s="549"/>
      <c r="AO135" s="549"/>
      <c r="AP135" s="549"/>
      <c r="AQ135" s="549"/>
      <c r="AR135" s="549"/>
      <c r="AS135" s="549"/>
      <c r="AT135" s="549"/>
      <c r="AU135" s="549"/>
      <c r="AV135" s="549"/>
      <c r="AW135" s="549"/>
      <c r="AX135" s="549"/>
      <c r="AY135" s="549"/>
      <c r="AZ135" s="549"/>
      <c r="BA135" s="549"/>
      <c r="BB135" s="549"/>
      <c r="BC135" s="549"/>
    </row>
    <row r="136" spans="1:25" ht="15.75">
      <c r="A136" s="422">
        <v>2013</v>
      </c>
      <c r="B136" s="423" t="s">
        <v>135</v>
      </c>
      <c r="C136" s="602"/>
      <c r="D136" s="602"/>
      <c r="E136" s="602"/>
      <c r="F136" s="208">
        <v>1</v>
      </c>
      <c r="G136" s="208">
        <v>1</v>
      </c>
      <c r="H136" s="208"/>
      <c r="I136" s="208">
        <v>1</v>
      </c>
      <c r="J136" s="417"/>
      <c r="K136" s="417"/>
      <c r="L136" s="417"/>
      <c r="M136" s="296">
        <v>1927</v>
      </c>
      <c r="N136" s="414" t="s">
        <v>79</v>
      </c>
      <c r="O136" s="370"/>
      <c r="P136" s="415"/>
      <c r="Q136" s="233">
        <v>2000</v>
      </c>
      <c r="R136" s="272"/>
      <c r="S136" s="446"/>
      <c r="T136" s="446"/>
      <c r="U136" s="446"/>
      <c r="V136" s="446"/>
      <c r="W136" s="446"/>
      <c r="X136" s="446"/>
      <c r="Y136" s="446"/>
    </row>
    <row r="137" spans="1:25" ht="15.75">
      <c r="A137" s="422">
        <v>2013</v>
      </c>
      <c r="B137" s="423" t="s">
        <v>135</v>
      </c>
      <c r="C137" s="602"/>
      <c r="D137" s="602"/>
      <c r="E137" s="602"/>
      <c r="F137" s="208">
        <v>1</v>
      </c>
      <c r="G137" s="208">
        <v>1</v>
      </c>
      <c r="H137" s="208"/>
      <c r="I137" s="208">
        <v>1</v>
      </c>
      <c r="J137" s="417"/>
      <c r="K137" s="417"/>
      <c r="L137" s="417"/>
      <c r="M137" s="296">
        <v>1928</v>
      </c>
      <c r="N137" s="414" t="s">
        <v>23</v>
      </c>
      <c r="O137" s="370"/>
      <c r="P137" s="415"/>
      <c r="Q137" s="233">
        <v>500</v>
      </c>
      <c r="R137" s="272"/>
      <c r="S137" s="446"/>
      <c r="T137" s="446"/>
      <c r="U137" s="446"/>
      <c r="V137" s="446"/>
      <c r="W137" s="446"/>
      <c r="X137" s="446"/>
      <c r="Y137" s="446"/>
    </row>
    <row r="138" spans="1:25" ht="15.75">
      <c r="A138" s="422">
        <v>2013</v>
      </c>
      <c r="B138" s="423" t="s">
        <v>135</v>
      </c>
      <c r="C138" s="602"/>
      <c r="D138" s="602"/>
      <c r="E138" s="602"/>
      <c r="F138" s="208">
        <v>1</v>
      </c>
      <c r="G138" s="208"/>
      <c r="H138" s="208">
        <v>1</v>
      </c>
      <c r="I138" s="208">
        <v>1</v>
      </c>
      <c r="J138" s="417"/>
      <c r="K138" s="417"/>
      <c r="L138" s="417"/>
      <c r="M138" s="296">
        <v>1928</v>
      </c>
      <c r="N138" s="414" t="s">
        <v>23</v>
      </c>
      <c r="O138" s="370"/>
      <c r="P138" s="415"/>
      <c r="Q138" s="233">
        <v>3500</v>
      </c>
      <c r="R138" s="272"/>
      <c r="S138" s="446"/>
      <c r="T138" s="446"/>
      <c r="U138" s="446"/>
      <c r="V138" s="446"/>
      <c r="W138" s="446"/>
      <c r="X138" s="446"/>
      <c r="Y138" s="446"/>
    </row>
    <row r="139" spans="1:25" ht="15.75">
      <c r="A139" s="422">
        <v>2013</v>
      </c>
      <c r="B139" s="423" t="s">
        <v>135</v>
      </c>
      <c r="C139" s="602"/>
      <c r="D139" s="602"/>
      <c r="E139" s="602"/>
      <c r="F139" s="208">
        <v>1</v>
      </c>
      <c r="G139" s="208">
        <v>1</v>
      </c>
      <c r="H139" s="208"/>
      <c r="I139" s="208">
        <v>1</v>
      </c>
      <c r="J139" s="417"/>
      <c r="K139" s="417"/>
      <c r="L139" s="417"/>
      <c r="M139" s="296">
        <v>1925</v>
      </c>
      <c r="N139" s="414" t="s">
        <v>23</v>
      </c>
      <c r="O139" s="370"/>
      <c r="P139" s="415"/>
      <c r="Q139" s="233">
        <v>2500</v>
      </c>
      <c r="R139" s="272"/>
      <c r="S139" s="446"/>
      <c r="T139" s="446"/>
      <c r="U139" s="446"/>
      <c r="V139" s="446"/>
      <c r="W139" s="446"/>
      <c r="X139" s="446"/>
      <c r="Y139" s="446"/>
    </row>
    <row r="140" spans="1:25" ht="15.75">
      <c r="A140" s="422">
        <v>2013</v>
      </c>
      <c r="B140" s="423" t="s">
        <v>135</v>
      </c>
      <c r="C140" s="602"/>
      <c r="D140" s="602"/>
      <c r="E140" s="602"/>
      <c r="F140" s="208">
        <v>1</v>
      </c>
      <c r="G140" s="208"/>
      <c r="H140" s="208">
        <v>1</v>
      </c>
      <c r="I140" s="208">
        <v>1</v>
      </c>
      <c r="J140" s="417"/>
      <c r="K140" s="417"/>
      <c r="L140" s="417"/>
      <c r="M140" s="296">
        <v>1930</v>
      </c>
      <c r="N140" s="414" t="s">
        <v>24</v>
      </c>
      <c r="O140" s="370"/>
      <c r="P140" s="415"/>
      <c r="Q140" s="233">
        <v>255.03</v>
      </c>
      <c r="R140" s="272"/>
      <c r="S140" s="446"/>
      <c r="T140" s="446"/>
      <c r="U140" s="446"/>
      <c r="V140" s="446"/>
      <c r="W140" s="446"/>
      <c r="X140" s="446"/>
      <c r="Y140" s="446"/>
    </row>
    <row r="141" spans="1:25" ht="15.75">
      <c r="A141" s="422">
        <v>2013</v>
      </c>
      <c r="B141" s="423" t="s">
        <v>135</v>
      </c>
      <c r="C141" s="602"/>
      <c r="D141" s="602"/>
      <c r="E141" s="602"/>
      <c r="F141" s="208">
        <v>1</v>
      </c>
      <c r="G141" s="208"/>
      <c r="H141" s="208">
        <v>1</v>
      </c>
      <c r="I141" s="208">
        <v>1</v>
      </c>
      <c r="J141" s="417"/>
      <c r="K141" s="417"/>
      <c r="L141" s="417"/>
      <c r="M141" s="296">
        <v>1930</v>
      </c>
      <c r="N141" s="414" t="s">
        <v>23</v>
      </c>
      <c r="O141" s="370"/>
      <c r="P141" s="415"/>
      <c r="Q141" s="233">
        <v>250</v>
      </c>
      <c r="R141" s="272"/>
      <c r="S141" s="446"/>
      <c r="T141" s="446"/>
      <c r="U141" s="446"/>
      <c r="V141" s="446"/>
      <c r="W141" s="446"/>
      <c r="X141" s="446"/>
      <c r="Y141" s="446"/>
    </row>
    <row r="142" spans="1:25" ht="15.75">
      <c r="A142" s="422">
        <v>2013</v>
      </c>
      <c r="B142" s="423" t="s">
        <v>135</v>
      </c>
      <c r="C142" s="602"/>
      <c r="D142" s="602"/>
      <c r="E142" s="602"/>
      <c r="F142" s="208">
        <v>1</v>
      </c>
      <c r="G142" s="208"/>
      <c r="H142" s="208">
        <v>1</v>
      </c>
      <c r="I142" s="208">
        <v>1</v>
      </c>
      <c r="J142" s="417"/>
      <c r="K142" s="417"/>
      <c r="L142" s="417"/>
      <c r="M142" s="296">
        <v>1929</v>
      </c>
      <c r="N142" s="414" t="s">
        <v>79</v>
      </c>
      <c r="O142" s="370"/>
      <c r="P142" s="415"/>
      <c r="Q142" s="233">
        <v>1451.46</v>
      </c>
      <c r="R142" s="272"/>
      <c r="S142" s="446"/>
      <c r="T142" s="446"/>
      <c r="U142" s="446"/>
      <c r="V142" s="446"/>
      <c r="W142" s="446"/>
      <c r="X142" s="446"/>
      <c r="Y142" s="446"/>
    </row>
    <row r="143" spans="1:25" ht="15.75">
      <c r="A143" s="422">
        <v>2013</v>
      </c>
      <c r="B143" s="423" t="s">
        <v>135</v>
      </c>
      <c r="C143" s="602"/>
      <c r="D143" s="602"/>
      <c r="E143" s="602"/>
      <c r="F143" s="208">
        <v>1</v>
      </c>
      <c r="G143" s="208"/>
      <c r="H143" s="208">
        <v>1</v>
      </c>
      <c r="I143" s="208">
        <v>1</v>
      </c>
      <c r="J143" s="417"/>
      <c r="K143" s="417"/>
      <c r="L143" s="417"/>
      <c r="M143" s="296">
        <v>1929</v>
      </c>
      <c r="N143" s="414" t="s">
        <v>236</v>
      </c>
      <c r="O143" s="370"/>
      <c r="P143" s="415"/>
      <c r="Q143" s="233">
        <v>2760</v>
      </c>
      <c r="R143" s="272"/>
      <c r="S143" s="446"/>
      <c r="T143" s="446"/>
      <c r="U143" s="446"/>
      <c r="V143" s="446"/>
      <c r="W143" s="446"/>
      <c r="X143" s="446"/>
      <c r="Y143" s="446"/>
    </row>
    <row r="144" spans="1:25" ht="15.75">
      <c r="A144" s="422">
        <v>2013</v>
      </c>
      <c r="B144" s="423" t="s">
        <v>135</v>
      </c>
      <c r="C144" s="602"/>
      <c r="D144" s="602"/>
      <c r="E144" s="602"/>
      <c r="F144" s="208">
        <v>1</v>
      </c>
      <c r="G144" s="208"/>
      <c r="H144" s="208">
        <v>1</v>
      </c>
      <c r="I144" s="208">
        <v>1</v>
      </c>
      <c r="J144" s="417"/>
      <c r="K144" s="417"/>
      <c r="L144" s="417"/>
      <c r="M144" s="296">
        <v>1929</v>
      </c>
      <c r="N144" s="414" t="s">
        <v>236</v>
      </c>
      <c r="O144" s="370"/>
      <c r="P144" s="415"/>
      <c r="Q144" s="233">
        <v>180</v>
      </c>
      <c r="R144" s="272"/>
      <c r="S144" s="446"/>
      <c r="T144" s="446"/>
      <c r="U144" s="446"/>
      <c r="V144" s="446"/>
      <c r="W144" s="446"/>
      <c r="X144" s="446"/>
      <c r="Y144" s="446"/>
    </row>
    <row r="145" spans="1:25" ht="15.75">
      <c r="A145" s="422">
        <v>2013</v>
      </c>
      <c r="B145" s="423" t="s">
        <v>135</v>
      </c>
      <c r="C145" s="602"/>
      <c r="D145" s="602"/>
      <c r="E145" s="602"/>
      <c r="F145" s="208">
        <v>1</v>
      </c>
      <c r="G145" s="208">
        <v>1</v>
      </c>
      <c r="H145" s="208"/>
      <c r="I145" s="208">
        <v>1</v>
      </c>
      <c r="J145" s="417"/>
      <c r="K145" s="417"/>
      <c r="L145" s="417"/>
      <c r="M145" s="296">
        <v>1924</v>
      </c>
      <c r="N145" s="414" t="s">
        <v>22</v>
      </c>
      <c r="O145" s="370"/>
      <c r="P145" s="415"/>
      <c r="Q145" s="233">
        <v>5214</v>
      </c>
      <c r="R145" s="272"/>
      <c r="S145" s="446"/>
      <c r="T145" s="446"/>
      <c r="U145" s="446"/>
      <c r="V145" s="446"/>
      <c r="W145" s="446"/>
      <c r="X145" s="446"/>
      <c r="Y145" s="446"/>
    </row>
    <row r="146" spans="1:25" ht="15.75">
      <c r="A146" s="422">
        <v>2013</v>
      </c>
      <c r="B146" s="423" t="s">
        <v>135</v>
      </c>
      <c r="C146" s="602"/>
      <c r="D146" s="602"/>
      <c r="E146" s="602"/>
      <c r="F146" s="208">
        <v>1</v>
      </c>
      <c r="G146" s="208"/>
      <c r="H146" s="208">
        <v>1</v>
      </c>
      <c r="I146" s="208">
        <v>1</v>
      </c>
      <c r="J146" s="417"/>
      <c r="K146" s="417"/>
      <c r="L146" s="417"/>
      <c r="M146" s="296">
        <v>1922</v>
      </c>
      <c r="N146" s="414" t="s">
        <v>23</v>
      </c>
      <c r="O146" s="370"/>
      <c r="P146" s="415"/>
      <c r="Q146" s="233">
        <v>4000</v>
      </c>
      <c r="R146" s="272"/>
      <c r="S146" s="446"/>
      <c r="T146" s="446"/>
      <c r="U146" s="446"/>
      <c r="V146" s="446"/>
      <c r="W146" s="446"/>
      <c r="X146" s="446"/>
      <c r="Y146" s="446"/>
    </row>
    <row r="147" spans="1:25" ht="15.75">
      <c r="A147" s="422">
        <v>2013</v>
      </c>
      <c r="B147" s="423" t="s">
        <v>135</v>
      </c>
      <c r="C147" s="602"/>
      <c r="D147" s="602"/>
      <c r="E147" s="602"/>
      <c r="F147" s="208">
        <v>1</v>
      </c>
      <c r="G147" s="208"/>
      <c r="H147" s="208">
        <v>1</v>
      </c>
      <c r="I147" s="208">
        <v>1</v>
      </c>
      <c r="J147" s="417"/>
      <c r="K147" s="417"/>
      <c r="L147" s="417"/>
      <c r="M147" s="296">
        <v>1922</v>
      </c>
      <c r="N147" s="414" t="s">
        <v>79</v>
      </c>
      <c r="O147" s="370"/>
      <c r="P147" s="415"/>
      <c r="Q147" s="233">
        <v>3000</v>
      </c>
      <c r="R147" s="272"/>
      <c r="S147" s="446"/>
      <c r="T147" s="446"/>
      <c r="U147" s="446"/>
      <c r="V147" s="446"/>
      <c r="W147" s="446"/>
      <c r="X147" s="446"/>
      <c r="Y147" s="446"/>
    </row>
    <row r="148" spans="1:25" ht="15.75">
      <c r="A148" s="422">
        <v>2013</v>
      </c>
      <c r="B148" s="423" t="s">
        <v>135</v>
      </c>
      <c r="C148" s="602"/>
      <c r="D148" s="602"/>
      <c r="E148" s="602"/>
      <c r="F148" s="208">
        <v>1</v>
      </c>
      <c r="G148" s="208">
        <v>1</v>
      </c>
      <c r="H148" s="208"/>
      <c r="I148" s="208">
        <v>1</v>
      </c>
      <c r="J148" s="417"/>
      <c r="K148" s="417"/>
      <c r="L148" s="417"/>
      <c r="M148" s="296">
        <v>1988</v>
      </c>
      <c r="N148" s="414" t="s">
        <v>236</v>
      </c>
      <c r="O148" s="370"/>
      <c r="P148" s="415"/>
      <c r="Q148" s="233">
        <v>971.28</v>
      </c>
      <c r="R148" s="272"/>
      <c r="S148" s="446"/>
      <c r="T148" s="446"/>
      <c r="U148" s="446"/>
      <c r="V148" s="446"/>
      <c r="W148" s="446"/>
      <c r="X148" s="446"/>
      <c r="Y148" s="446"/>
    </row>
    <row r="149" spans="1:25" ht="15.75">
      <c r="A149" s="422">
        <v>2013</v>
      </c>
      <c r="B149" s="423" t="s">
        <v>135</v>
      </c>
      <c r="C149" s="602"/>
      <c r="D149" s="602"/>
      <c r="E149" s="602"/>
      <c r="F149" s="208">
        <v>1</v>
      </c>
      <c r="G149" s="208"/>
      <c r="H149" s="208">
        <v>1</v>
      </c>
      <c r="I149" s="208">
        <v>1</v>
      </c>
      <c r="J149" s="417"/>
      <c r="K149" s="417"/>
      <c r="L149" s="417"/>
      <c r="M149" s="296">
        <v>1917</v>
      </c>
      <c r="N149" s="414" t="s">
        <v>23</v>
      </c>
      <c r="O149" s="370"/>
      <c r="P149" s="415"/>
      <c r="Q149" s="233">
        <v>3000</v>
      </c>
      <c r="R149" s="272"/>
      <c r="S149" s="446"/>
      <c r="T149" s="446"/>
      <c r="U149" s="446"/>
      <c r="V149" s="446"/>
      <c r="W149" s="446"/>
      <c r="X149" s="446"/>
      <c r="Y149" s="446"/>
    </row>
    <row r="150" spans="1:25" ht="15.75">
      <c r="A150" s="422">
        <v>2013</v>
      </c>
      <c r="B150" s="423" t="s">
        <v>135</v>
      </c>
      <c r="C150" s="602"/>
      <c r="D150" s="602"/>
      <c r="E150" s="602"/>
      <c r="F150" s="208">
        <v>1</v>
      </c>
      <c r="G150" s="208"/>
      <c r="H150" s="208">
        <v>1</v>
      </c>
      <c r="I150" s="208">
        <v>1</v>
      </c>
      <c r="J150" s="417"/>
      <c r="K150" s="417"/>
      <c r="L150" s="417"/>
      <c r="M150" s="296">
        <v>1917</v>
      </c>
      <c r="N150" s="414" t="s">
        <v>23</v>
      </c>
      <c r="O150" s="370"/>
      <c r="P150" s="415"/>
      <c r="Q150" s="233">
        <v>0</v>
      </c>
      <c r="R150" s="272"/>
      <c r="S150" s="446"/>
      <c r="T150" s="446"/>
      <c r="U150" s="446"/>
      <c r="V150" s="446"/>
      <c r="W150" s="446"/>
      <c r="X150" s="446"/>
      <c r="Y150" s="446"/>
    </row>
    <row r="151" spans="1:25" ht="15.75">
      <c r="A151" s="422">
        <v>2013</v>
      </c>
      <c r="B151" s="423" t="s">
        <v>135</v>
      </c>
      <c r="C151" s="602"/>
      <c r="D151" s="602"/>
      <c r="E151" s="602"/>
      <c r="F151" s="208">
        <v>1</v>
      </c>
      <c r="G151" s="208"/>
      <c r="H151" s="208">
        <v>1</v>
      </c>
      <c r="I151" s="208">
        <v>1</v>
      </c>
      <c r="J151" s="417"/>
      <c r="K151" s="417"/>
      <c r="L151" s="417"/>
      <c r="M151" s="296">
        <v>1921</v>
      </c>
      <c r="N151" s="414" t="s">
        <v>24</v>
      </c>
      <c r="O151" s="370"/>
      <c r="P151" s="415"/>
      <c r="Q151" s="233">
        <v>3185.26</v>
      </c>
      <c r="R151" s="272"/>
      <c r="S151" s="446"/>
      <c r="T151" s="446"/>
      <c r="U151" s="446"/>
      <c r="V151" s="446"/>
      <c r="W151" s="446"/>
      <c r="X151" s="446"/>
      <c r="Y151" s="446"/>
    </row>
    <row r="152" spans="1:25" ht="15.75">
      <c r="A152" s="422">
        <v>2013</v>
      </c>
      <c r="B152" s="423" t="s">
        <v>135</v>
      </c>
      <c r="C152" s="602"/>
      <c r="D152" s="602"/>
      <c r="E152" s="602"/>
      <c r="F152" s="208">
        <v>1</v>
      </c>
      <c r="G152" s="208"/>
      <c r="H152" s="208">
        <v>1</v>
      </c>
      <c r="I152" s="208">
        <v>1</v>
      </c>
      <c r="J152" s="417"/>
      <c r="K152" s="417"/>
      <c r="L152" s="417"/>
      <c r="M152" s="296">
        <v>1921</v>
      </c>
      <c r="N152" s="414" t="s">
        <v>58</v>
      </c>
      <c r="O152" s="370"/>
      <c r="P152" s="415"/>
      <c r="Q152" s="233">
        <v>800</v>
      </c>
      <c r="R152" s="272"/>
      <c r="S152" s="446"/>
      <c r="T152" s="446"/>
      <c r="U152" s="446"/>
      <c r="V152" s="446"/>
      <c r="W152" s="446"/>
      <c r="X152" s="446"/>
      <c r="Y152" s="446"/>
    </row>
    <row r="153" spans="1:25" ht="15.75">
      <c r="A153" s="422">
        <v>2013</v>
      </c>
      <c r="B153" s="423" t="s">
        <v>135</v>
      </c>
      <c r="C153" s="602"/>
      <c r="D153" s="602"/>
      <c r="E153" s="602"/>
      <c r="F153" s="208">
        <v>1</v>
      </c>
      <c r="G153" s="208"/>
      <c r="H153" s="208">
        <v>1</v>
      </c>
      <c r="I153" s="208">
        <v>1</v>
      </c>
      <c r="J153" s="417"/>
      <c r="K153" s="417"/>
      <c r="L153" s="417"/>
      <c r="M153" s="296">
        <v>1921</v>
      </c>
      <c r="N153" s="414" t="s">
        <v>79</v>
      </c>
      <c r="O153" s="370"/>
      <c r="P153" s="415"/>
      <c r="Q153" s="233">
        <v>1001.46</v>
      </c>
      <c r="R153" s="272"/>
      <c r="S153" s="446"/>
      <c r="T153" s="446"/>
      <c r="U153" s="446"/>
      <c r="V153" s="446"/>
      <c r="W153" s="446"/>
      <c r="X153" s="446"/>
      <c r="Y153" s="446"/>
    </row>
    <row r="154" spans="1:25" ht="15.75">
      <c r="A154" s="422">
        <v>2013</v>
      </c>
      <c r="B154" s="423" t="s">
        <v>135</v>
      </c>
      <c r="C154" s="602"/>
      <c r="D154" s="602"/>
      <c r="E154" s="602"/>
      <c r="F154" s="208">
        <v>1</v>
      </c>
      <c r="G154" s="208">
        <v>1</v>
      </c>
      <c r="H154" s="208"/>
      <c r="I154" s="208">
        <v>1</v>
      </c>
      <c r="J154" s="417"/>
      <c r="K154" s="417"/>
      <c r="L154" s="417"/>
      <c r="M154" s="296">
        <v>1933</v>
      </c>
      <c r="N154" s="414" t="s">
        <v>79</v>
      </c>
      <c r="O154" s="370"/>
      <c r="P154" s="415"/>
      <c r="Q154" s="233">
        <v>1450</v>
      </c>
      <c r="R154" s="272"/>
      <c r="S154" s="446"/>
      <c r="T154" s="446"/>
      <c r="U154" s="446"/>
      <c r="V154" s="446"/>
      <c r="W154" s="446"/>
      <c r="X154" s="446"/>
      <c r="Y154" s="446"/>
    </row>
    <row r="155" spans="1:25" ht="15.75">
      <c r="A155" s="422">
        <v>2013</v>
      </c>
      <c r="B155" s="423" t="s">
        <v>135</v>
      </c>
      <c r="C155" s="602"/>
      <c r="D155" s="602"/>
      <c r="E155" s="602"/>
      <c r="F155" s="208">
        <v>1</v>
      </c>
      <c r="G155" s="208"/>
      <c r="H155" s="208">
        <v>1</v>
      </c>
      <c r="I155" s="208">
        <v>1</v>
      </c>
      <c r="J155" s="417"/>
      <c r="K155" s="417"/>
      <c r="L155" s="417"/>
      <c r="M155" s="296">
        <v>1920</v>
      </c>
      <c r="N155" s="414" t="s">
        <v>79</v>
      </c>
      <c r="O155" s="370"/>
      <c r="P155" s="415"/>
      <c r="Q155" s="233">
        <v>1550</v>
      </c>
      <c r="R155" s="272"/>
      <c r="S155" s="446"/>
      <c r="T155" s="446"/>
      <c r="U155" s="446"/>
      <c r="V155" s="446"/>
      <c r="W155" s="446"/>
      <c r="X155" s="446"/>
      <c r="Y155" s="446"/>
    </row>
    <row r="156" spans="1:25" ht="15.75">
      <c r="A156" s="422">
        <v>2013</v>
      </c>
      <c r="B156" s="423" t="s">
        <v>135</v>
      </c>
      <c r="C156" s="602"/>
      <c r="D156" s="602"/>
      <c r="E156" s="602"/>
      <c r="F156" s="208">
        <v>1</v>
      </c>
      <c r="G156" s="208"/>
      <c r="H156" s="208">
        <v>1</v>
      </c>
      <c r="I156" s="208">
        <v>1</v>
      </c>
      <c r="J156" s="417"/>
      <c r="K156" s="417"/>
      <c r="L156" s="417"/>
      <c r="M156" s="296">
        <v>1926</v>
      </c>
      <c r="N156" s="414" t="s">
        <v>22</v>
      </c>
      <c r="O156" s="370"/>
      <c r="P156" s="415"/>
      <c r="Q156" s="233">
        <v>5964.5</v>
      </c>
      <c r="R156" s="272"/>
      <c r="S156" s="446"/>
      <c r="T156" s="446"/>
      <c r="U156" s="446"/>
      <c r="V156" s="446"/>
      <c r="W156" s="446"/>
      <c r="X156" s="446"/>
      <c r="Y156" s="446"/>
    </row>
    <row r="157" spans="1:25" ht="15.75">
      <c r="A157" s="422">
        <v>2013</v>
      </c>
      <c r="B157" s="423" t="s">
        <v>135</v>
      </c>
      <c r="C157" s="602"/>
      <c r="D157" s="602"/>
      <c r="E157" s="602"/>
      <c r="F157" s="208">
        <v>1</v>
      </c>
      <c r="G157" s="208"/>
      <c r="H157" s="208">
        <v>1</v>
      </c>
      <c r="I157" s="208">
        <v>1</v>
      </c>
      <c r="J157" s="417"/>
      <c r="K157" s="417"/>
      <c r="L157" s="417"/>
      <c r="M157" s="296">
        <v>1988</v>
      </c>
      <c r="N157" s="414" t="s">
        <v>24</v>
      </c>
      <c r="O157" s="370"/>
      <c r="P157" s="415"/>
      <c r="Q157" s="233">
        <v>1771.28</v>
      </c>
      <c r="R157" s="272"/>
      <c r="S157" s="446"/>
      <c r="T157" s="446"/>
      <c r="U157" s="446"/>
      <c r="V157" s="446"/>
      <c r="W157" s="446"/>
      <c r="X157" s="446"/>
      <c r="Y157" s="446"/>
    </row>
    <row r="158" spans="1:25" ht="15.75">
      <c r="A158" s="422">
        <v>2013</v>
      </c>
      <c r="B158" s="423" t="s">
        <v>135</v>
      </c>
      <c r="C158" s="602"/>
      <c r="D158" s="602"/>
      <c r="E158" s="602"/>
      <c r="F158" s="208">
        <v>1</v>
      </c>
      <c r="G158" s="208"/>
      <c r="H158" s="208">
        <v>1</v>
      </c>
      <c r="I158" s="208">
        <v>1</v>
      </c>
      <c r="J158" s="417"/>
      <c r="K158" s="417"/>
      <c r="L158" s="417"/>
      <c r="M158" s="296">
        <v>1924</v>
      </c>
      <c r="N158" s="414" t="s">
        <v>22</v>
      </c>
      <c r="O158" s="370"/>
      <c r="P158" s="415"/>
      <c r="Q158" s="233">
        <v>3224.5</v>
      </c>
      <c r="R158" s="272"/>
      <c r="S158" s="446"/>
      <c r="T158" s="446"/>
      <c r="U158" s="446"/>
      <c r="V158" s="446"/>
      <c r="W158" s="446"/>
      <c r="X158" s="446"/>
      <c r="Y158" s="446"/>
    </row>
    <row r="159" spans="1:25" ht="15.75">
      <c r="A159" s="422">
        <v>2013</v>
      </c>
      <c r="B159" s="423" t="s">
        <v>135</v>
      </c>
      <c r="C159" s="602"/>
      <c r="D159" s="602"/>
      <c r="E159" s="602"/>
      <c r="F159" s="208">
        <v>1</v>
      </c>
      <c r="G159" s="208">
        <v>1</v>
      </c>
      <c r="H159" s="208"/>
      <c r="I159" s="208">
        <v>1</v>
      </c>
      <c r="J159" s="417"/>
      <c r="K159" s="417"/>
      <c r="L159" s="417"/>
      <c r="M159" s="296">
        <v>1923</v>
      </c>
      <c r="N159" s="414" t="s">
        <v>22</v>
      </c>
      <c r="O159" s="370"/>
      <c r="P159" s="415"/>
      <c r="Q159" s="233">
        <v>1225</v>
      </c>
      <c r="R159" s="272"/>
      <c r="S159" s="446"/>
      <c r="T159" s="446"/>
      <c r="U159" s="446"/>
      <c r="V159" s="446"/>
      <c r="W159" s="446"/>
      <c r="X159" s="446"/>
      <c r="Y159" s="446"/>
    </row>
    <row r="160" spans="1:25" ht="15.75">
      <c r="A160" s="422">
        <v>2013</v>
      </c>
      <c r="B160" s="423" t="s">
        <v>135</v>
      </c>
      <c r="C160" s="602"/>
      <c r="D160" s="602"/>
      <c r="E160" s="602"/>
      <c r="F160" s="208">
        <v>1</v>
      </c>
      <c r="G160" s="208"/>
      <c r="H160" s="208">
        <v>1</v>
      </c>
      <c r="I160" s="208">
        <v>1</v>
      </c>
      <c r="J160" s="417"/>
      <c r="K160" s="417"/>
      <c r="L160" s="417"/>
      <c r="M160" s="296">
        <v>1926</v>
      </c>
      <c r="N160" s="414" t="s">
        <v>23</v>
      </c>
      <c r="O160" s="370"/>
      <c r="P160" s="415"/>
      <c r="Q160" s="233">
        <v>4000</v>
      </c>
      <c r="R160" s="272"/>
      <c r="S160" s="446"/>
      <c r="T160" s="446"/>
      <c r="U160" s="446"/>
      <c r="V160" s="446"/>
      <c r="W160" s="446"/>
      <c r="X160" s="446"/>
      <c r="Y160" s="446"/>
    </row>
    <row r="161" spans="1:25" ht="15.75">
      <c r="A161" s="422">
        <v>2013</v>
      </c>
      <c r="B161" s="423" t="s">
        <v>135</v>
      </c>
      <c r="C161" s="602"/>
      <c r="D161" s="602"/>
      <c r="E161" s="602"/>
      <c r="F161" s="208">
        <v>1</v>
      </c>
      <c r="G161" s="208"/>
      <c r="H161" s="208">
        <v>1</v>
      </c>
      <c r="I161" s="208">
        <v>1</v>
      </c>
      <c r="J161" s="417"/>
      <c r="K161" s="417"/>
      <c r="L161" s="417"/>
      <c r="M161" s="296">
        <v>1926</v>
      </c>
      <c r="N161" s="414" t="s">
        <v>79</v>
      </c>
      <c r="O161" s="370"/>
      <c r="P161" s="415"/>
      <c r="Q161" s="233">
        <v>2602.92</v>
      </c>
      <c r="R161" s="272"/>
      <c r="S161" s="446"/>
      <c r="T161" s="446"/>
      <c r="U161" s="446"/>
      <c r="V161" s="446"/>
      <c r="W161" s="446"/>
      <c r="X161" s="446"/>
      <c r="Y161" s="446"/>
    </row>
    <row r="162" spans="1:25" ht="15.75">
      <c r="A162" s="422">
        <v>2013</v>
      </c>
      <c r="B162" s="423" t="s">
        <v>135</v>
      </c>
      <c r="C162" s="602"/>
      <c r="D162" s="602"/>
      <c r="E162" s="602"/>
      <c r="F162" s="208">
        <v>1</v>
      </c>
      <c r="G162" s="208"/>
      <c r="H162" s="208">
        <v>1</v>
      </c>
      <c r="I162" s="208">
        <v>1</v>
      </c>
      <c r="J162" s="417"/>
      <c r="K162" s="417"/>
      <c r="L162" s="417"/>
      <c r="M162" s="296">
        <v>1929</v>
      </c>
      <c r="N162" s="414" t="s">
        <v>24</v>
      </c>
      <c r="O162" s="370"/>
      <c r="P162" s="415"/>
      <c r="Q162" s="233">
        <v>659.37</v>
      </c>
      <c r="R162" s="272"/>
      <c r="S162" s="446"/>
      <c r="T162" s="446"/>
      <c r="U162" s="446"/>
      <c r="V162" s="446"/>
      <c r="W162" s="446"/>
      <c r="X162" s="446"/>
      <c r="Y162" s="446"/>
    </row>
    <row r="163" spans="1:25" ht="15.75">
      <c r="A163" s="422">
        <v>2013</v>
      </c>
      <c r="B163" s="423" t="s">
        <v>135</v>
      </c>
      <c r="C163" s="602"/>
      <c r="D163" s="602"/>
      <c r="E163" s="602"/>
      <c r="F163" s="208">
        <v>1</v>
      </c>
      <c r="G163" s="208"/>
      <c r="H163" s="208">
        <v>1</v>
      </c>
      <c r="I163" s="208">
        <v>1</v>
      </c>
      <c r="J163" s="417"/>
      <c r="K163" s="417"/>
      <c r="L163" s="417"/>
      <c r="M163" s="296">
        <v>1924</v>
      </c>
      <c r="N163" s="414" t="s">
        <v>22</v>
      </c>
      <c r="O163" s="370"/>
      <c r="P163" s="415"/>
      <c r="Q163" s="233">
        <v>6083</v>
      </c>
      <c r="R163" s="272"/>
      <c r="S163" s="446"/>
      <c r="T163" s="446"/>
      <c r="U163" s="446"/>
      <c r="V163" s="446"/>
      <c r="W163" s="446"/>
      <c r="X163" s="446"/>
      <c r="Y163" s="446"/>
    </row>
    <row r="164" spans="1:25" ht="15.75">
      <c r="A164" s="422">
        <v>2013</v>
      </c>
      <c r="B164" s="423" t="s">
        <v>135</v>
      </c>
      <c r="C164" s="602"/>
      <c r="D164" s="602"/>
      <c r="E164" s="602"/>
      <c r="F164" s="208">
        <v>1</v>
      </c>
      <c r="G164" s="208"/>
      <c r="H164" s="208">
        <v>1</v>
      </c>
      <c r="I164" s="208">
        <v>1</v>
      </c>
      <c r="J164" s="417"/>
      <c r="K164" s="417"/>
      <c r="L164" s="417"/>
      <c r="M164" s="296">
        <v>1935</v>
      </c>
      <c r="N164" s="414" t="s">
        <v>23</v>
      </c>
      <c r="O164" s="370"/>
      <c r="P164" s="415"/>
      <c r="Q164" s="233">
        <v>4000</v>
      </c>
      <c r="R164" s="272"/>
      <c r="S164" s="446"/>
      <c r="T164" s="446"/>
      <c r="U164" s="446"/>
      <c r="V164" s="446"/>
      <c r="W164" s="446"/>
      <c r="X164" s="446"/>
      <c r="Y164" s="446"/>
    </row>
    <row r="165" spans="1:25" ht="15.75">
      <c r="A165" s="422">
        <v>2013</v>
      </c>
      <c r="B165" s="423" t="s">
        <v>135</v>
      </c>
      <c r="C165" s="602"/>
      <c r="D165" s="602"/>
      <c r="E165" s="602"/>
      <c r="F165" s="208">
        <v>1</v>
      </c>
      <c r="G165" s="208"/>
      <c r="H165" s="208">
        <v>1</v>
      </c>
      <c r="I165" s="208">
        <v>1</v>
      </c>
      <c r="J165" s="417"/>
      <c r="K165" s="417"/>
      <c r="L165" s="417"/>
      <c r="M165" s="296">
        <v>1935</v>
      </c>
      <c r="N165" s="414" t="s">
        <v>79</v>
      </c>
      <c r="O165" s="370"/>
      <c r="P165" s="415"/>
      <c r="Q165" s="233">
        <v>1151.46</v>
      </c>
      <c r="R165" s="272"/>
      <c r="S165" s="446"/>
      <c r="T165" s="446"/>
      <c r="U165" s="446"/>
      <c r="V165" s="446"/>
      <c r="W165" s="446"/>
      <c r="X165" s="446"/>
      <c r="Y165" s="446"/>
    </row>
    <row r="166" spans="1:25" ht="15.75">
      <c r="A166" s="411">
        <v>2013</v>
      </c>
      <c r="B166" s="273" t="s">
        <v>135</v>
      </c>
      <c r="C166" s="602"/>
      <c r="D166" s="602"/>
      <c r="E166" s="602"/>
      <c r="F166" s="208">
        <v>1</v>
      </c>
      <c r="G166" s="417"/>
      <c r="H166" s="208">
        <v>1</v>
      </c>
      <c r="I166" s="208">
        <v>1</v>
      </c>
      <c r="J166" s="417"/>
      <c r="K166" s="417"/>
      <c r="L166" s="417"/>
      <c r="M166" s="314">
        <v>1922</v>
      </c>
      <c r="N166" s="416" t="s">
        <v>22</v>
      </c>
      <c r="O166" s="371"/>
      <c r="P166" s="418"/>
      <c r="Q166" s="233">
        <v>2500</v>
      </c>
      <c r="R166" s="274"/>
      <c r="S166" s="301"/>
      <c r="T166" s="301"/>
      <c r="U166" s="301"/>
      <c r="V166" s="301"/>
      <c r="W166" s="446"/>
      <c r="X166" s="446"/>
      <c r="Y166" s="446"/>
    </row>
    <row r="167" spans="1:25" ht="15.75">
      <c r="A167" s="627" t="s">
        <v>163</v>
      </c>
      <c r="B167" s="627"/>
      <c r="C167" s="299"/>
      <c r="D167" s="299"/>
      <c r="E167" s="419"/>
      <c r="F167" s="14">
        <v>31</v>
      </c>
      <c r="G167" s="14">
        <v>7</v>
      </c>
      <c r="H167" s="14">
        <v>24</v>
      </c>
      <c r="I167" s="14">
        <v>31</v>
      </c>
      <c r="J167" s="14"/>
      <c r="K167" s="124"/>
      <c r="L167" s="124"/>
      <c r="M167" s="28"/>
      <c r="N167" s="227"/>
      <c r="O167" s="199"/>
      <c r="P167" s="199"/>
      <c r="Q167" s="228">
        <v>70750.52</v>
      </c>
      <c r="R167" s="124"/>
      <c r="S167" s="301"/>
      <c r="T167" s="301"/>
      <c r="U167" s="301"/>
      <c r="V167" s="301"/>
      <c r="W167" s="446"/>
      <c r="X167" s="446"/>
      <c r="Y167" s="446"/>
    </row>
    <row r="168" spans="1:25" ht="15.75">
      <c r="A168" s="628" t="s">
        <v>150</v>
      </c>
      <c r="B168" s="628"/>
      <c r="C168" s="139" t="s">
        <v>154</v>
      </c>
      <c r="D168" s="139"/>
      <c r="E168" s="420"/>
      <c r="F168" s="407"/>
      <c r="G168" s="340"/>
      <c r="H168" s="340"/>
      <c r="I168" s="340"/>
      <c r="J168" s="340"/>
      <c r="K168" s="340"/>
      <c r="L168" s="340"/>
      <c r="M168" s="123"/>
      <c r="N168" s="298"/>
      <c r="O168" s="421"/>
      <c r="P168" s="421"/>
      <c r="Q168" s="410"/>
      <c r="R168" s="298"/>
      <c r="S168" s="301"/>
      <c r="T168" s="301"/>
      <c r="U168" s="301"/>
      <c r="V168" s="301"/>
      <c r="W168" s="446"/>
      <c r="X168" s="446"/>
      <c r="Y168" s="446"/>
    </row>
    <row r="169" spans="1:55" s="550" customFormat="1" ht="40.5" customHeight="1">
      <c r="A169" s="543" t="s">
        <v>124</v>
      </c>
      <c r="B169" s="543" t="s">
        <v>125</v>
      </c>
      <c r="C169" s="543" t="s">
        <v>138</v>
      </c>
      <c r="D169" s="543" t="s">
        <v>44</v>
      </c>
      <c r="E169" s="543" t="s">
        <v>45</v>
      </c>
      <c r="F169" s="544" t="s">
        <v>62</v>
      </c>
      <c r="G169" s="543" t="s">
        <v>156</v>
      </c>
      <c r="H169" s="543" t="s">
        <v>157</v>
      </c>
      <c r="I169" s="543" t="s">
        <v>69</v>
      </c>
      <c r="J169" s="543" t="s">
        <v>63</v>
      </c>
      <c r="K169" s="543" t="s">
        <v>216</v>
      </c>
      <c r="L169" s="543" t="s">
        <v>18</v>
      </c>
      <c r="M169" s="543" t="s">
        <v>61</v>
      </c>
      <c r="N169" s="543" t="s">
        <v>10</v>
      </c>
      <c r="O169" s="545" t="s">
        <v>122</v>
      </c>
      <c r="P169" s="545" t="s">
        <v>123</v>
      </c>
      <c r="Q169" s="546" t="s">
        <v>11</v>
      </c>
      <c r="R169" s="547" t="s">
        <v>21</v>
      </c>
      <c r="S169" s="548"/>
      <c r="T169" s="548"/>
      <c r="U169" s="548"/>
      <c r="V169" s="548"/>
      <c r="W169" s="548"/>
      <c r="X169" s="548"/>
      <c r="Y169" s="548"/>
      <c r="Z169" s="549"/>
      <c r="AA169" s="549"/>
      <c r="AB169" s="549"/>
      <c r="AC169" s="549"/>
      <c r="AD169" s="549"/>
      <c r="AE169" s="549"/>
      <c r="AF169" s="549"/>
      <c r="AG169" s="549"/>
      <c r="AH169" s="549"/>
      <c r="AI169" s="549"/>
      <c r="AJ169" s="549"/>
      <c r="AK169" s="549"/>
      <c r="AL169" s="549"/>
      <c r="AM169" s="549"/>
      <c r="AN169" s="549"/>
      <c r="AO169" s="549"/>
      <c r="AP169" s="549"/>
      <c r="AQ169" s="549"/>
      <c r="AR169" s="549"/>
      <c r="AS169" s="549"/>
      <c r="AT169" s="549"/>
      <c r="AU169" s="549"/>
      <c r="AV169" s="549"/>
      <c r="AW169" s="549"/>
      <c r="AX169" s="549"/>
      <c r="AY169" s="549"/>
      <c r="AZ169" s="549"/>
      <c r="BA169" s="549"/>
      <c r="BB169" s="549"/>
      <c r="BC169" s="549"/>
    </row>
    <row r="170" spans="1:25" ht="15.75">
      <c r="A170" s="422">
        <v>2013</v>
      </c>
      <c r="B170" s="423" t="s">
        <v>132</v>
      </c>
      <c r="C170" s="602"/>
      <c r="D170" s="602"/>
      <c r="E170" s="602"/>
      <c r="F170" s="208">
        <v>1</v>
      </c>
      <c r="G170" s="208"/>
      <c r="H170" s="208">
        <v>1</v>
      </c>
      <c r="I170" s="208">
        <v>1</v>
      </c>
      <c r="J170" s="417"/>
      <c r="K170" s="417"/>
      <c r="L170" s="417"/>
      <c r="M170" s="296">
        <v>1929</v>
      </c>
      <c r="N170" s="414" t="s">
        <v>24</v>
      </c>
      <c r="O170" s="370"/>
      <c r="P170" s="415"/>
      <c r="Q170" s="233">
        <v>1948.8</v>
      </c>
      <c r="R170" s="272"/>
      <c r="S170" s="446"/>
      <c r="T170" s="446"/>
      <c r="U170" s="446"/>
      <c r="V170" s="446"/>
      <c r="W170" s="446"/>
      <c r="X170" s="446"/>
      <c r="Y170" s="446"/>
    </row>
    <row r="171" spans="1:25" ht="15.75">
      <c r="A171" s="627" t="s">
        <v>81</v>
      </c>
      <c r="B171" s="627"/>
      <c r="C171" s="299" t="s">
        <v>154</v>
      </c>
      <c r="D171" s="299"/>
      <c r="E171" s="419"/>
      <c r="F171" s="14">
        <v>1</v>
      </c>
      <c r="G171" s="14">
        <v>0</v>
      </c>
      <c r="H171" s="14">
        <v>1</v>
      </c>
      <c r="I171" s="14">
        <v>1</v>
      </c>
      <c r="J171" s="14">
        <v>0</v>
      </c>
      <c r="K171" s="124"/>
      <c r="L171" s="124"/>
      <c r="M171" s="28"/>
      <c r="N171" s="227"/>
      <c r="O171" s="199"/>
      <c r="P171" s="199"/>
      <c r="Q171" s="228">
        <v>1948.8</v>
      </c>
      <c r="R171" s="124"/>
      <c r="S171" s="301"/>
      <c r="T171" s="301"/>
      <c r="U171" s="301"/>
      <c r="V171" s="301"/>
      <c r="W171" s="446"/>
      <c r="X171" s="446"/>
      <c r="Y171" s="446"/>
    </row>
    <row r="172" spans="1:25" ht="15.75">
      <c r="A172" s="628" t="s">
        <v>151</v>
      </c>
      <c r="B172" s="628"/>
      <c r="C172" s="139" t="s">
        <v>154</v>
      </c>
      <c r="D172" s="139"/>
      <c r="E172" s="420"/>
      <c r="F172" s="407"/>
      <c r="G172" s="340"/>
      <c r="H172" s="340"/>
      <c r="I172" s="340"/>
      <c r="J172" s="340"/>
      <c r="K172" s="340"/>
      <c r="L172" s="340"/>
      <c r="M172" s="123"/>
      <c r="N172" s="298"/>
      <c r="O172" s="421"/>
      <c r="P172" s="421"/>
      <c r="Q172" s="410"/>
      <c r="R172" s="298"/>
      <c r="S172" s="301"/>
      <c r="T172" s="301"/>
      <c r="U172" s="301"/>
      <c r="V172" s="301"/>
      <c r="W172" s="446"/>
      <c r="X172" s="446"/>
      <c r="Y172" s="446"/>
    </row>
    <row r="173" spans="1:55" s="550" customFormat="1" ht="40.5" customHeight="1">
      <c r="A173" s="543" t="s">
        <v>124</v>
      </c>
      <c r="B173" s="543" t="s">
        <v>125</v>
      </c>
      <c r="C173" s="543" t="s">
        <v>138</v>
      </c>
      <c r="D173" s="543" t="s">
        <v>44</v>
      </c>
      <c r="E173" s="543" t="s">
        <v>45</v>
      </c>
      <c r="F173" s="544" t="s">
        <v>62</v>
      </c>
      <c r="G173" s="543" t="s">
        <v>156</v>
      </c>
      <c r="H173" s="543" t="s">
        <v>157</v>
      </c>
      <c r="I173" s="543" t="s">
        <v>69</v>
      </c>
      <c r="J173" s="543" t="s">
        <v>63</v>
      </c>
      <c r="K173" s="543" t="s">
        <v>216</v>
      </c>
      <c r="L173" s="543" t="s">
        <v>18</v>
      </c>
      <c r="M173" s="543" t="s">
        <v>61</v>
      </c>
      <c r="N173" s="543" t="s">
        <v>10</v>
      </c>
      <c r="O173" s="545" t="s">
        <v>122</v>
      </c>
      <c r="P173" s="545" t="s">
        <v>123</v>
      </c>
      <c r="Q173" s="546" t="s">
        <v>11</v>
      </c>
      <c r="R173" s="547" t="s">
        <v>27</v>
      </c>
      <c r="S173" s="548"/>
      <c r="T173" s="548"/>
      <c r="U173" s="548"/>
      <c r="V173" s="548"/>
      <c r="W173" s="548"/>
      <c r="X173" s="548"/>
      <c r="Y173" s="548"/>
      <c r="Z173" s="549"/>
      <c r="AA173" s="549"/>
      <c r="AB173" s="549"/>
      <c r="AC173" s="549"/>
      <c r="AD173" s="549"/>
      <c r="AE173" s="549"/>
      <c r="AF173" s="549"/>
      <c r="AG173" s="549"/>
      <c r="AH173" s="549"/>
      <c r="AI173" s="549"/>
      <c r="AJ173" s="549"/>
      <c r="AK173" s="549"/>
      <c r="AL173" s="549"/>
      <c r="AM173" s="549"/>
      <c r="AN173" s="549"/>
      <c r="AO173" s="549"/>
      <c r="AP173" s="549"/>
      <c r="AQ173" s="549"/>
      <c r="AR173" s="549"/>
      <c r="AS173" s="549"/>
      <c r="AT173" s="549"/>
      <c r="AU173" s="549"/>
      <c r="AV173" s="549"/>
      <c r="AW173" s="549"/>
      <c r="AX173" s="549"/>
      <c r="AY173" s="549"/>
      <c r="AZ173" s="549"/>
      <c r="BA173" s="549"/>
      <c r="BB173" s="549"/>
      <c r="BC173" s="549"/>
    </row>
    <row r="174" spans="1:25" ht="15.75">
      <c r="A174" s="422">
        <v>2013</v>
      </c>
      <c r="B174" s="423" t="s">
        <v>152</v>
      </c>
      <c r="C174" s="602"/>
      <c r="D174" s="602"/>
      <c r="E174" s="602"/>
      <c r="F174" s="208">
        <v>1</v>
      </c>
      <c r="G174" s="208"/>
      <c r="H174" s="208">
        <v>1</v>
      </c>
      <c r="I174" s="208">
        <v>1</v>
      </c>
      <c r="J174" s="417"/>
      <c r="K174" s="417"/>
      <c r="L174" s="417"/>
      <c r="M174" s="296">
        <v>1936</v>
      </c>
      <c r="N174" s="414" t="s">
        <v>236</v>
      </c>
      <c r="O174" s="370"/>
      <c r="P174" s="415"/>
      <c r="Q174" s="233">
        <v>4508</v>
      </c>
      <c r="R174" s="272"/>
      <c r="S174" s="446"/>
      <c r="T174" s="446"/>
      <c r="U174" s="446"/>
      <c r="V174" s="446"/>
      <c r="W174" s="446"/>
      <c r="X174" s="446"/>
      <c r="Y174" s="446"/>
    </row>
    <row r="175" spans="1:25" ht="15.75">
      <c r="A175" s="422">
        <v>2013</v>
      </c>
      <c r="B175" s="423" t="s">
        <v>152</v>
      </c>
      <c r="C175" s="602"/>
      <c r="D175" s="602"/>
      <c r="E175" s="602"/>
      <c r="F175" s="208">
        <v>1</v>
      </c>
      <c r="G175" s="208"/>
      <c r="H175" s="208">
        <v>1</v>
      </c>
      <c r="I175" s="208">
        <v>1</v>
      </c>
      <c r="J175" s="417"/>
      <c r="K175" s="417"/>
      <c r="L175" s="417"/>
      <c r="M175" s="296">
        <v>1936</v>
      </c>
      <c r="N175" s="414" t="s">
        <v>239</v>
      </c>
      <c r="O175" s="370"/>
      <c r="P175" s="415"/>
      <c r="Q175" s="233">
        <v>700</v>
      </c>
      <c r="R175" s="272"/>
      <c r="S175" s="446"/>
      <c r="T175" s="446"/>
      <c r="U175" s="446"/>
      <c r="V175" s="446"/>
      <c r="W175" s="446"/>
      <c r="X175" s="446"/>
      <c r="Y175" s="446"/>
    </row>
    <row r="176" spans="1:25" ht="15.75">
      <c r="A176" s="422">
        <v>2013</v>
      </c>
      <c r="B176" s="423" t="s">
        <v>152</v>
      </c>
      <c r="C176" s="602"/>
      <c r="D176" s="602"/>
      <c r="E176" s="602"/>
      <c r="F176" s="208">
        <v>1</v>
      </c>
      <c r="G176" s="208"/>
      <c r="H176" s="208">
        <v>1</v>
      </c>
      <c r="I176" s="208">
        <v>1</v>
      </c>
      <c r="J176" s="417"/>
      <c r="K176" s="417"/>
      <c r="L176" s="417"/>
      <c r="M176" s="296">
        <v>1922</v>
      </c>
      <c r="N176" s="414" t="s">
        <v>23</v>
      </c>
      <c r="O176" s="370"/>
      <c r="P176" s="415"/>
      <c r="Q176" s="233">
        <v>3500</v>
      </c>
      <c r="R176" s="272"/>
      <c r="S176" s="446"/>
      <c r="T176" s="446"/>
      <c r="U176" s="446"/>
      <c r="V176" s="446"/>
      <c r="W176" s="446"/>
      <c r="X176" s="446"/>
      <c r="Y176" s="446"/>
    </row>
    <row r="177" spans="1:25" ht="15.75">
      <c r="A177" s="422">
        <v>2013</v>
      </c>
      <c r="B177" s="423" t="s">
        <v>152</v>
      </c>
      <c r="C177" s="602"/>
      <c r="D177" s="602"/>
      <c r="E177" s="602"/>
      <c r="F177" s="208">
        <v>1</v>
      </c>
      <c r="G177" s="208">
        <v>1</v>
      </c>
      <c r="H177" s="208"/>
      <c r="I177" s="208">
        <v>1</v>
      </c>
      <c r="J177" s="417"/>
      <c r="K177" s="417"/>
      <c r="L177" s="417"/>
      <c r="M177" s="296">
        <v>1928</v>
      </c>
      <c r="N177" s="414" t="s">
        <v>22</v>
      </c>
      <c r="O177" s="370"/>
      <c r="P177" s="415"/>
      <c r="Q177" s="233">
        <v>1018.32</v>
      </c>
      <c r="R177" s="272"/>
      <c r="S177" s="446"/>
      <c r="T177" s="446"/>
      <c r="U177" s="446"/>
      <c r="V177" s="446"/>
      <c r="W177" s="446"/>
      <c r="X177" s="446"/>
      <c r="Y177" s="446"/>
    </row>
    <row r="178" spans="1:25" ht="15.75">
      <c r="A178" s="422">
        <v>2013</v>
      </c>
      <c r="B178" s="423" t="s">
        <v>152</v>
      </c>
      <c r="C178" s="602"/>
      <c r="D178" s="602"/>
      <c r="E178" s="602"/>
      <c r="F178" s="208">
        <v>1</v>
      </c>
      <c r="G178" s="208">
        <v>1</v>
      </c>
      <c r="H178" s="208"/>
      <c r="I178" s="208">
        <v>1</v>
      </c>
      <c r="J178" s="417"/>
      <c r="K178" s="417"/>
      <c r="L178" s="417"/>
      <c r="M178" s="296">
        <v>1939</v>
      </c>
      <c r="N178" s="414" t="s">
        <v>235</v>
      </c>
      <c r="O178" s="370"/>
      <c r="P178" s="415"/>
      <c r="Q178" s="233">
        <v>300</v>
      </c>
      <c r="R178" s="272"/>
      <c r="S178" s="446"/>
      <c r="T178" s="446"/>
      <c r="U178" s="446"/>
      <c r="V178" s="446"/>
      <c r="W178" s="446"/>
      <c r="X178" s="446"/>
      <c r="Y178" s="446"/>
    </row>
    <row r="179" spans="1:25" ht="15.75">
      <c r="A179" s="422">
        <v>2013</v>
      </c>
      <c r="B179" s="423" t="s">
        <v>152</v>
      </c>
      <c r="C179" s="602"/>
      <c r="D179" s="602"/>
      <c r="E179" s="602"/>
      <c r="F179" s="208">
        <v>1</v>
      </c>
      <c r="G179" s="208"/>
      <c r="H179" s="208">
        <v>1</v>
      </c>
      <c r="I179" s="208">
        <v>1</v>
      </c>
      <c r="J179" s="417"/>
      <c r="K179" s="417"/>
      <c r="L179" s="417"/>
      <c r="M179" s="296">
        <v>1927</v>
      </c>
      <c r="N179" s="414" t="s">
        <v>22</v>
      </c>
      <c r="O179" s="370"/>
      <c r="P179" s="415"/>
      <c r="Q179" s="233">
        <v>7574.5</v>
      </c>
      <c r="R179" s="272"/>
      <c r="S179" s="446"/>
      <c r="T179" s="446"/>
      <c r="U179" s="446"/>
      <c r="V179" s="446"/>
      <c r="W179" s="446"/>
      <c r="X179" s="446"/>
      <c r="Y179" s="446"/>
    </row>
    <row r="180" spans="1:25" ht="15.75">
      <c r="A180" s="422">
        <v>2013</v>
      </c>
      <c r="B180" s="423" t="s">
        <v>152</v>
      </c>
      <c r="C180" s="602"/>
      <c r="D180" s="602"/>
      <c r="E180" s="602"/>
      <c r="F180" s="208">
        <v>1</v>
      </c>
      <c r="G180" s="208">
        <v>1</v>
      </c>
      <c r="H180" s="208"/>
      <c r="I180" s="208">
        <v>1</v>
      </c>
      <c r="J180" s="417"/>
      <c r="K180" s="417"/>
      <c r="L180" s="417"/>
      <c r="M180" s="296">
        <v>1923</v>
      </c>
      <c r="N180" s="414" t="s">
        <v>236</v>
      </c>
      <c r="O180" s="370"/>
      <c r="P180" s="415"/>
      <c r="Q180" s="233">
        <v>4370</v>
      </c>
      <c r="R180" s="272"/>
      <c r="S180" s="446"/>
      <c r="T180" s="446"/>
      <c r="U180" s="446"/>
      <c r="V180" s="446"/>
      <c r="W180" s="446"/>
      <c r="X180" s="446"/>
      <c r="Y180" s="446"/>
    </row>
    <row r="181" spans="1:25" ht="15.75">
      <c r="A181" s="422">
        <v>2013</v>
      </c>
      <c r="B181" s="423" t="s">
        <v>152</v>
      </c>
      <c r="C181" s="602"/>
      <c r="D181" s="602"/>
      <c r="E181" s="602"/>
      <c r="F181" s="208">
        <v>1</v>
      </c>
      <c r="G181" s="208">
        <v>1</v>
      </c>
      <c r="H181" s="208"/>
      <c r="I181" s="208">
        <v>1</v>
      </c>
      <c r="J181" s="417"/>
      <c r="K181" s="417"/>
      <c r="L181" s="417"/>
      <c r="M181" s="296">
        <v>1923</v>
      </c>
      <c r="N181" s="414" t="s">
        <v>239</v>
      </c>
      <c r="O181" s="370"/>
      <c r="P181" s="415"/>
      <c r="Q181" s="233">
        <v>560</v>
      </c>
      <c r="R181" s="272"/>
      <c r="S181" s="446"/>
      <c r="T181" s="446"/>
      <c r="U181" s="446"/>
      <c r="V181" s="446"/>
      <c r="W181" s="446"/>
      <c r="X181" s="446"/>
      <c r="Y181" s="446"/>
    </row>
    <row r="182" spans="1:25" ht="15.75">
      <c r="A182" s="422">
        <v>2013</v>
      </c>
      <c r="B182" s="423" t="s">
        <v>152</v>
      </c>
      <c r="C182" s="602"/>
      <c r="D182" s="602"/>
      <c r="E182" s="602"/>
      <c r="F182" s="208">
        <v>1</v>
      </c>
      <c r="G182" s="208"/>
      <c r="H182" s="208">
        <v>1</v>
      </c>
      <c r="I182" s="208">
        <v>1</v>
      </c>
      <c r="J182" s="417"/>
      <c r="K182" s="417"/>
      <c r="L182" s="417"/>
      <c r="M182" s="296">
        <v>1966</v>
      </c>
      <c r="N182" s="414" t="s">
        <v>236</v>
      </c>
      <c r="O182" s="370"/>
      <c r="P182" s="415"/>
      <c r="Q182" s="233">
        <v>310.68</v>
      </c>
      <c r="R182" s="272"/>
      <c r="S182" s="446"/>
      <c r="T182" s="446"/>
      <c r="U182" s="446"/>
      <c r="V182" s="446"/>
      <c r="W182" s="446"/>
      <c r="X182" s="446"/>
      <c r="Y182" s="446"/>
    </row>
    <row r="183" spans="1:25" ht="15.75">
      <c r="A183" s="422">
        <v>2013</v>
      </c>
      <c r="B183" s="423" t="s">
        <v>152</v>
      </c>
      <c r="C183" s="602"/>
      <c r="D183" s="602"/>
      <c r="E183" s="602"/>
      <c r="F183" s="208">
        <v>1</v>
      </c>
      <c r="G183" s="208"/>
      <c r="H183" s="208">
        <v>1</v>
      </c>
      <c r="I183" s="208">
        <v>1</v>
      </c>
      <c r="J183" s="417"/>
      <c r="K183" s="417"/>
      <c r="L183" s="417"/>
      <c r="M183" s="296">
        <v>1927</v>
      </c>
      <c r="N183" s="414" t="s">
        <v>236</v>
      </c>
      <c r="O183" s="370"/>
      <c r="P183" s="415"/>
      <c r="Q183" s="233">
        <v>552</v>
      </c>
      <c r="R183" s="272"/>
      <c r="S183" s="446"/>
      <c r="T183" s="446"/>
      <c r="U183" s="446"/>
      <c r="V183" s="446"/>
      <c r="W183" s="446"/>
      <c r="X183" s="446"/>
      <c r="Y183" s="446"/>
    </row>
    <row r="184" spans="1:25" ht="15.75">
      <c r="A184" s="422">
        <v>2013</v>
      </c>
      <c r="B184" s="423" t="s">
        <v>152</v>
      </c>
      <c r="C184" s="602"/>
      <c r="D184" s="602"/>
      <c r="E184" s="602"/>
      <c r="F184" s="208">
        <v>1</v>
      </c>
      <c r="G184" s="208"/>
      <c r="H184" s="208">
        <v>1</v>
      </c>
      <c r="I184" s="208">
        <v>1</v>
      </c>
      <c r="J184" s="417"/>
      <c r="K184" s="417"/>
      <c r="L184" s="417"/>
      <c r="M184" s="296">
        <v>1992</v>
      </c>
      <c r="N184" s="414" t="s">
        <v>22</v>
      </c>
      <c r="O184" s="370"/>
      <c r="P184" s="415"/>
      <c r="Q184" s="233">
        <v>1201.95</v>
      </c>
      <c r="R184" s="272"/>
      <c r="S184" s="446"/>
      <c r="T184" s="446"/>
      <c r="U184" s="446"/>
      <c r="V184" s="446"/>
      <c r="W184" s="446"/>
      <c r="X184" s="446"/>
      <c r="Y184" s="446"/>
    </row>
    <row r="185" spans="1:25" ht="15.75">
      <c r="A185" s="422">
        <v>2013</v>
      </c>
      <c r="B185" s="423" t="s">
        <v>152</v>
      </c>
      <c r="C185" s="602"/>
      <c r="D185" s="602"/>
      <c r="E185" s="602"/>
      <c r="F185" s="208">
        <v>1</v>
      </c>
      <c r="G185" s="208"/>
      <c r="H185" s="208">
        <v>1</v>
      </c>
      <c r="I185" s="208">
        <v>1</v>
      </c>
      <c r="J185" s="417"/>
      <c r="K185" s="417"/>
      <c r="L185" s="417"/>
      <c r="M185" s="296">
        <v>1934</v>
      </c>
      <c r="N185" s="414" t="s">
        <v>23</v>
      </c>
      <c r="O185" s="370"/>
      <c r="P185" s="415"/>
      <c r="Q185" s="233">
        <v>2500</v>
      </c>
      <c r="R185" s="272"/>
      <c r="S185" s="446"/>
      <c r="T185" s="446"/>
      <c r="U185" s="446"/>
      <c r="V185" s="446"/>
      <c r="W185" s="446"/>
      <c r="X185" s="446"/>
      <c r="Y185" s="446"/>
    </row>
    <row r="186" spans="1:25" ht="15.75">
      <c r="A186" s="422">
        <v>2013</v>
      </c>
      <c r="B186" s="423" t="s">
        <v>152</v>
      </c>
      <c r="C186" s="602"/>
      <c r="D186" s="602"/>
      <c r="E186" s="602"/>
      <c r="F186" s="208">
        <v>1</v>
      </c>
      <c r="G186" s="208"/>
      <c r="H186" s="208">
        <v>1</v>
      </c>
      <c r="I186" s="208">
        <v>1</v>
      </c>
      <c r="J186" s="417"/>
      <c r="K186" s="417"/>
      <c r="L186" s="417"/>
      <c r="M186" s="296">
        <v>1930</v>
      </c>
      <c r="N186" s="414" t="s">
        <v>236</v>
      </c>
      <c r="O186" s="370"/>
      <c r="P186" s="415"/>
      <c r="Q186" s="233">
        <v>3956</v>
      </c>
      <c r="R186" s="272"/>
      <c r="S186" s="446"/>
      <c r="T186" s="446"/>
      <c r="U186" s="446"/>
      <c r="V186" s="446"/>
      <c r="W186" s="446"/>
      <c r="X186" s="446"/>
      <c r="Y186" s="446"/>
    </row>
    <row r="187" spans="1:25" ht="15.75">
      <c r="A187" s="422">
        <v>2013</v>
      </c>
      <c r="B187" s="423" t="s">
        <v>152</v>
      </c>
      <c r="C187" s="602"/>
      <c r="D187" s="602"/>
      <c r="E187" s="602"/>
      <c r="F187" s="208">
        <v>1</v>
      </c>
      <c r="G187" s="208"/>
      <c r="H187" s="208">
        <v>1</v>
      </c>
      <c r="I187" s="208">
        <v>1</v>
      </c>
      <c r="J187" s="417"/>
      <c r="K187" s="417"/>
      <c r="L187" s="417"/>
      <c r="M187" s="296">
        <v>1930</v>
      </c>
      <c r="N187" s="414" t="s">
        <v>239</v>
      </c>
      <c r="O187" s="370"/>
      <c r="P187" s="415"/>
      <c r="Q187" s="233">
        <v>936.2</v>
      </c>
      <c r="R187" s="272"/>
      <c r="S187" s="446"/>
      <c r="T187" s="446"/>
      <c r="U187" s="446"/>
      <c r="V187" s="446"/>
      <c r="W187" s="446"/>
      <c r="X187" s="446"/>
      <c r="Y187" s="446"/>
    </row>
    <row r="188" spans="1:25" ht="15.75">
      <c r="A188" s="422">
        <v>2013</v>
      </c>
      <c r="B188" s="423" t="s">
        <v>152</v>
      </c>
      <c r="C188" s="602"/>
      <c r="D188" s="602"/>
      <c r="E188" s="602"/>
      <c r="F188" s="208">
        <v>1</v>
      </c>
      <c r="G188" s="208"/>
      <c r="H188" s="208">
        <v>1</v>
      </c>
      <c r="I188" s="208">
        <v>1</v>
      </c>
      <c r="J188" s="417"/>
      <c r="K188" s="417"/>
      <c r="L188" s="417"/>
      <c r="M188" s="296">
        <v>1933</v>
      </c>
      <c r="N188" s="414" t="s">
        <v>236</v>
      </c>
      <c r="O188" s="370"/>
      <c r="P188" s="415"/>
      <c r="Q188" s="233">
        <v>2116</v>
      </c>
      <c r="R188" s="272"/>
      <c r="S188" s="446"/>
      <c r="T188" s="446"/>
      <c r="U188" s="446"/>
      <c r="V188" s="446"/>
      <c r="W188" s="446"/>
      <c r="X188" s="446"/>
      <c r="Y188" s="446"/>
    </row>
    <row r="189" spans="1:25" ht="15.75">
      <c r="A189" s="422">
        <v>2013</v>
      </c>
      <c r="B189" s="423" t="s">
        <v>152</v>
      </c>
      <c r="C189" s="602"/>
      <c r="D189" s="602"/>
      <c r="E189" s="602"/>
      <c r="F189" s="208">
        <v>1</v>
      </c>
      <c r="G189" s="208"/>
      <c r="H189" s="208">
        <v>1</v>
      </c>
      <c r="I189" s="208">
        <v>1</v>
      </c>
      <c r="J189" s="417"/>
      <c r="K189" s="417"/>
      <c r="L189" s="417"/>
      <c r="M189" s="296">
        <v>1933</v>
      </c>
      <c r="N189" s="414" t="s">
        <v>239</v>
      </c>
      <c r="O189" s="370"/>
      <c r="P189" s="415"/>
      <c r="Q189" s="233">
        <v>840</v>
      </c>
      <c r="R189" s="272"/>
      <c r="S189" s="446"/>
      <c r="T189" s="446"/>
      <c r="U189" s="446"/>
      <c r="V189" s="446"/>
      <c r="W189" s="446"/>
      <c r="X189" s="446"/>
      <c r="Y189" s="446"/>
    </row>
    <row r="190" spans="1:25" ht="15.75">
      <c r="A190" s="422">
        <v>2013</v>
      </c>
      <c r="B190" s="423" t="s">
        <v>152</v>
      </c>
      <c r="C190" s="602"/>
      <c r="D190" s="602"/>
      <c r="E190" s="602"/>
      <c r="F190" s="208">
        <v>1</v>
      </c>
      <c r="G190" s="208"/>
      <c r="H190" s="208">
        <v>1</v>
      </c>
      <c r="I190" s="208">
        <v>1</v>
      </c>
      <c r="J190" s="417"/>
      <c r="K190" s="417"/>
      <c r="L190" s="417"/>
      <c r="M190" s="296">
        <v>1932</v>
      </c>
      <c r="N190" s="414" t="s">
        <v>22</v>
      </c>
      <c r="O190" s="370"/>
      <c r="P190" s="415"/>
      <c r="Q190" s="233">
        <v>5656.17</v>
      </c>
      <c r="R190" s="272"/>
      <c r="S190" s="446"/>
      <c r="T190" s="446"/>
      <c r="U190" s="446"/>
      <c r="V190" s="446"/>
      <c r="W190" s="446"/>
      <c r="X190" s="446"/>
      <c r="Y190" s="446"/>
    </row>
    <row r="191" spans="1:25" ht="15.75">
      <c r="A191" s="422">
        <v>2013</v>
      </c>
      <c r="B191" s="423" t="s">
        <v>152</v>
      </c>
      <c r="C191" s="602"/>
      <c r="D191" s="602"/>
      <c r="E191" s="602"/>
      <c r="F191" s="208">
        <v>1</v>
      </c>
      <c r="G191" s="208"/>
      <c r="H191" s="208">
        <v>1</v>
      </c>
      <c r="I191" s="208">
        <v>1</v>
      </c>
      <c r="J191" s="417"/>
      <c r="K191" s="417"/>
      <c r="L191" s="417"/>
      <c r="M191" s="296">
        <v>1936</v>
      </c>
      <c r="N191" s="414" t="s">
        <v>24</v>
      </c>
      <c r="O191" s="370"/>
      <c r="P191" s="415"/>
      <c r="Q191" s="233">
        <v>1938.86</v>
      </c>
      <c r="R191" s="272"/>
      <c r="S191" s="446"/>
      <c r="T191" s="446"/>
      <c r="U191" s="446"/>
      <c r="V191" s="446"/>
      <c r="W191" s="446"/>
      <c r="X191" s="446"/>
      <c r="Y191" s="446"/>
    </row>
    <row r="192" spans="1:25" ht="15.75">
      <c r="A192" s="422">
        <v>2013</v>
      </c>
      <c r="B192" s="423" t="s">
        <v>152</v>
      </c>
      <c r="C192" s="602"/>
      <c r="D192" s="602"/>
      <c r="E192" s="602"/>
      <c r="F192" s="208">
        <v>1</v>
      </c>
      <c r="G192" s="208"/>
      <c r="H192" s="208">
        <v>1</v>
      </c>
      <c r="I192" s="208">
        <v>1</v>
      </c>
      <c r="J192" s="417"/>
      <c r="K192" s="417"/>
      <c r="L192" s="417"/>
      <c r="M192" s="296">
        <v>1923</v>
      </c>
      <c r="N192" s="414" t="s">
        <v>23</v>
      </c>
      <c r="O192" s="370"/>
      <c r="P192" s="415"/>
      <c r="Q192" s="233">
        <v>500</v>
      </c>
      <c r="R192" s="272"/>
      <c r="S192" s="446"/>
      <c r="T192" s="446"/>
      <c r="U192" s="446"/>
      <c r="V192" s="446"/>
      <c r="W192" s="446"/>
      <c r="X192" s="446"/>
      <c r="Y192" s="446"/>
    </row>
    <row r="193" spans="1:25" ht="15.75">
      <c r="A193" s="422">
        <v>2013</v>
      </c>
      <c r="B193" s="423" t="s">
        <v>152</v>
      </c>
      <c r="C193" s="602"/>
      <c r="D193" s="602"/>
      <c r="E193" s="602"/>
      <c r="F193" s="208">
        <v>1</v>
      </c>
      <c r="G193" s="208"/>
      <c r="H193" s="208">
        <v>1</v>
      </c>
      <c r="I193" s="208">
        <v>1</v>
      </c>
      <c r="J193" s="417"/>
      <c r="K193" s="417"/>
      <c r="L193" s="417"/>
      <c r="M193" s="296">
        <v>1924</v>
      </c>
      <c r="N193" s="414" t="s">
        <v>23</v>
      </c>
      <c r="O193" s="370"/>
      <c r="P193" s="415"/>
      <c r="Q193" s="233">
        <v>3500</v>
      </c>
      <c r="R193" s="272"/>
      <c r="S193" s="446"/>
      <c r="T193" s="446"/>
      <c r="U193" s="446"/>
      <c r="V193" s="446"/>
      <c r="W193" s="446"/>
      <c r="X193" s="446"/>
      <c r="Y193" s="446"/>
    </row>
    <row r="194" spans="1:25" ht="15.75">
      <c r="A194" s="422">
        <v>2013</v>
      </c>
      <c r="B194" s="423" t="s">
        <v>152</v>
      </c>
      <c r="C194" s="602"/>
      <c r="D194" s="602"/>
      <c r="E194" s="602"/>
      <c r="F194" s="208">
        <v>1</v>
      </c>
      <c r="G194" s="208"/>
      <c r="H194" s="208">
        <v>1</v>
      </c>
      <c r="I194" s="208">
        <v>1</v>
      </c>
      <c r="J194" s="417"/>
      <c r="K194" s="417"/>
      <c r="L194" s="417"/>
      <c r="M194" s="296">
        <v>1927</v>
      </c>
      <c r="N194" s="414" t="s">
        <v>23</v>
      </c>
      <c r="O194" s="370"/>
      <c r="P194" s="415"/>
      <c r="Q194" s="233">
        <v>2000</v>
      </c>
      <c r="R194" s="272"/>
      <c r="S194" s="446"/>
      <c r="T194" s="446"/>
      <c r="U194" s="446"/>
      <c r="V194" s="446"/>
      <c r="W194" s="446"/>
      <c r="X194" s="446"/>
      <c r="Y194" s="446"/>
    </row>
    <row r="195" spans="1:25" ht="15.75">
      <c r="A195" s="422">
        <v>2013</v>
      </c>
      <c r="B195" s="423" t="s">
        <v>152</v>
      </c>
      <c r="C195" s="602"/>
      <c r="D195" s="602"/>
      <c r="E195" s="602"/>
      <c r="F195" s="208">
        <v>1</v>
      </c>
      <c r="G195" s="208"/>
      <c r="H195" s="208">
        <v>1</v>
      </c>
      <c r="I195" s="208">
        <v>1</v>
      </c>
      <c r="J195" s="417"/>
      <c r="K195" s="417"/>
      <c r="L195" s="417"/>
      <c r="M195" s="296">
        <v>1938</v>
      </c>
      <c r="N195" s="414" t="s">
        <v>22</v>
      </c>
      <c r="O195" s="370"/>
      <c r="P195" s="415"/>
      <c r="Q195" s="233">
        <v>8413.5</v>
      </c>
      <c r="R195" s="272"/>
      <c r="S195" s="446"/>
      <c r="T195" s="446"/>
      <c r="U195" s="446"/>
      <c r="V195" s="446"/>
      <c r="W195" s="446"/>
      <c r="X195" s="446"/>
      <c r="Y195" s="446"/>
    </row>
    <row r="196" spans="1:25" ht="15.75">
      <c r="A196" s="422">
        <v>2013</v>
      </c>
      <c r="B196" s="423" t="s">
        <v>152</v>
      </c>
      <c r="C196" s="602"/>
      <c r="D196" s="602"/>
      <c r="E196" s="602"/>
      <c r="F196" s="208">
        <v>1</v>
      </c>
      <c r="G196" s="208">
        <v>1</v>
      </c>
      <c r="H196" s="208"/>
      <c r="I196" s="208">
        <v>1</v>
      </c>
      <c r="J196" s="417"/>
      <c r="K196" s="417"/>
      <c r="L196" s="417"/>
      <c r="M196" s="296">
        <v>1937</v>
      </c>
      <c r="N196" s="414" t="s">
        <v>22</v>
      </c>
      <c r="O196" s="370"/>
      <c r="P196" s="415"/>
      <c r="Q196" s="233">
        <v>994.68</v>
      </c>
      <c r="R196" s="272"/>
      <c r="S196" s="446"/>
      <c r="T196" s="446"/>
      <c r="U196" s="446"/>
      <c r="V196" s="446"/>
      <c r="W196" s="446"/>
      <c r="X196" s="446"/>
      <c r="Y196" s="446"/>
    </row>
    <row r="197" spans="1:25" ht="15.75">
      <c r="A197" s="422">
        <v>2013</v>
      </c>
      <c r="B197" s="423" t="s">
        <v>152</v>
      </c>
      <c r="C197" s="602"/>
      <c r="D197" s="602"/>
      <c r="E197" s="602"/>
      <c r="F197" s="208">
        <v>1</v>
      </c>
      <c r="G197" s="208">
        <v>1</v>
      </c>
      <c r="H197" s="208"/>
      <c r="I197" s="208">
        <v>1</v>
      </c>
      <c r="J197" s="417"/>
      <c r="K197" s="417"/>
      <c r="L197" s="417"/>
      <c r="M197" s="296">
        <v>1937</v>
      </c>
      <c r="N197" s="414" t="s">
        <v>79</v>
      </c>
      <c r="O197" s="370"/>
      <c r="P197" s="415"/>
      <c r="Q197" s="233">
        <v>1277.19</v>
      </c>
      <c r="R197" s="272"/>
      <c r="S197" s="446"/>
      <c r="T197" s="446"/>
      <c r="U197" s="446"/>
      <c r="V197" s="446"/>
      <c r="W197" s="446"/>
      <c r="X197" s="446"/>
      <c r="Y197" s="446"/>
    </row>
    <row r="198" spans="1:25" ht="15.75">
      <c r="A198" s="422">
        <v>2013</v>
      </c>
      <c r="B198" s="423" t="s">
        <v>152</v>
      </c>
      <c r="C198" s="602"/>
      <c r="D198" s="602"/>
      <c r="E198" s="602"/>
      <c r="F198" s="208">
        <v>1</v>
      </c>
      <c r="G198" s="208"/>
      <c r="H198" s="208">
        <v>1</v>
      </c>
      <c r="I198" s="208">
        <v>1</v>
      </c>
      <c r="J198" s="417"/>
      <c r="K198" s="417"/>
      <c r="L198" s="417"/>
      <c r="M198" s="296">
        <v>1933</v>
      </c>
      <c r="N198" s="414" t="s">
        <v>22</v>
      </c>
      <c r="O198" s="370"/>
      <c r="P198" s="415"/>
      <c r="Q198" s="233">
        <v>5964.5</v>
      </c>
      <c r="R198" s="272"/>
      <c r="S198" s="446"/>
      <c r="T198" s="446"/>
      <c r="U198" s="446"/>
      <c r="V198" s="446"/>
      <c r="W198" s="446"/>
      <c r="X198" s="446"/>
      <c r="Y198" s="446"/>
    </row>
    <row r="199" spans="1:25" ht="15.75">
      <c r="A199" s="422">
        <v>2013</v>
      </c>
      <c r="B199" s="423" t="s">
        <v>152</v>
      </c>
      <c r="C199" s="602"/>
      <c r="D199" s="602"/>
      <c r="E199" s="602"/>
      <c r="F199" s="208">
        <v>1</v>
      </c>
      <c r="G199" s="208"/>
      <c r="H199" s="208">
        <v>1</v>
      </c>
      <c r="I199" s="208">
        <v>1</v>
      </c>
      <c r="J199" s="417"/>
      <c r="K199" s="417"/>
      <c r="L199" s="417"/>
      <c r="M199" s="296">
        <v>1917</v>
      </c>
      <c r="N199" s="414" t="s">
        <v>23</v>
      </c>
      <c r="O199" s="370"/>
      <c r="P199" s="415"/>
      <c r="Q199" s="233">
        <v>3000</v>
      </c>
      <c r="R199" s="272"/>
      <c r="S199" s="446"/>
      <c r="T199" s="446"/>
      <c r="U199" s="446"/>
      <c r="V199" s="446"/>
      <c r="W199" s="446"/>
      <c r="X199" s="446"/>
      <c r="Y199" s="446"/>
    </row>
    <row r="200" spans="1:25" ht="15.75">
      <c r="A200" s="422">
        <v>2013</v>
      </c>
      <c r="B200" s="423" t="s">
        <v>152</v>
      </c>
      <c r="C200" s="602"/>
      <c r="D200" s="602"/>
      <c r="E200" s="602"/>
      <c r="F200" s="208">
        <v>1</v>
      </c>
      <c r="G200" s="208"/>
      <c r="H200" s="208">
        <v>1</v>
      </c>
      <c r="I200" s="208">
        <v>1</v>
      </c>
      <c r="J200" s="417"/>
      <c r="K200" s="417"/>
      <c r="L200" s="417"/>
      <c r="M200" s="296">
        <v>1917</v>
      </c>
      <c r="N200" s="414" t="s">
        <v>22</v>
      </c>
      <c r="O200" s="370"/>
      <c r="P200" s="415"/>
      <c r="Q200" s="233">
        <v>1782.5</v>
      </c>
      <c r="R200" s="272"/>
      <c r="S200" s="446"/>
      <c r="T200" s="446"/>
      <c r="U200" s="446"/>
      <c r="V200" s="446"/>
      <c r="W200" s="446"/>
      <c r="X200" s="446"/>
      <c r="Y200" s="446"/>
    </row>
    <row r="201" spans="1:25" ht="15.75">
      <c r="A201" s="422">
        <v>2013</v>
      </c>
      <c r="B201" s="423" t="s">
        <v>152</v>
      </c>
      <c r="C201" s="602"/>
      <c r="D201" s="602"/>
      <c r="E201" s="602"/>
      <c r="F201" s="208">
        <v>1</v>
      </c>
      <c r="G201" s="208"/>
      <c r="H201" s="208">
        <v>1</v>
      </c>
      <c r="I201" s="208">
        <v>1</v>
      </c>
      <c r="J201" s="417"/>
      <c r="K201" s="417"/>
      <c r="L201" s="417"/>
      <c r="M201" s="296">
        <v>1917</v>
      </c>
      <c r="N201" s="414" t="s">
        <v>79</v>
      </c>
      <c r="O201" s="370"/>
      <c r="P201" s="415"/>
      <c r="Q201" s="233">
        <v>1800</v>
      </c>
      <c r="R201" s="272"/>
      <c r="S201" s="446"/>
      <c r="T201" s="446"/>
      <c r="U201" s="446"/>
      <c r="V201" s="446"/>
      <c r="W201" s="446"/>
      <c r="X201" s="446"/>
      <c r="Y201" s="446"/>
    </row>
    <row r="202" spans="1:25" ht="15.75">
      <c r="A202" s="422">
        <v>2013</v>
      </c>
      <c r="B202" s="423" t="s">
        <v>152</v>
      </c>
      <c r="C202" s="602"/>
      <c r="D202" s="602"/>
      <c r="E202" s="602"/>
      <c r="F202" s="208">
        <v>1</v>
      </c>
      <c r="G202" s="208"/>
      <c r="H202" s="208">
        <v>1</v>
      </c>
      <c r="I202" s="208">
        <v>1</v>
      </c>
      <c r="J202" s="417"/>
      <c r="K202" s="417"/>
      <c r="L202" s="417"/>
      <c r="M202" s="296">
        <v>1927</v>
      </c>
      <c r="N202" s="414" t="s">
        <v>58</v>
      </c>
      <c r="O202" s="370"/>
      <c r="P202" s="415"/>
      <c r="Q202" s="233">
        <v>510.53</v>
      </c>
      <c r="R202" s="272"/>
      <c r="S202" s="446"/>
      <c r="T202" s="446"/>
      <c r="U202" s="446"/>
      <c r="V202" s="446"/>
      <c r="W202" s="446"/>
      <c r="X202" s="446"/>
      <c r="Y202" s="446"/>
    </row>
    <row r="203" spans="1:25" ht="15.75">
      <c r="A203" s="422">
        <v>2013</v>
      </c>
      <c r="B203" s="423" t="s">
        <v>152</v>
      </c>
      <c r="C203" s="602"/>
      <c r="D203" s="602"/>
      <c r="E203" s="602"/>
      <c r="F203" s="208">
        <v>1</v>
      </c>
      <c r="G203" s="208"/>
      <c r="H203" s="208">
        <v>1</v>
      </c>
      <c r="I203" s="208">
        <v>1</v>
      </c>
      <c r="J203" s="417"/>
      <c r="K203" s="417"/>
      <c r="L203" s="417"/>
      <c r="M203" s="296">
        <v>1924</v>
      </c>
      <c r="N203" s="414" t="s">
        <v>236</v>
      </c>
      <c r="O203" s="370"/>
      <c r="P203" s="415"/>
      <c r="Q203" s="233">
        <v>3772</v>
      </c>
      <c r="R203" s="272"/>
      <c r="S203" s="446"/>
      <c r="T203" s="446"/>
      <c r="U203" s="446"/>
      <c r="V203" s="446"/>
      <c r="W203" s="446"/>
      <c r="X203" s="446"/>
      <c r="Y203" s="446"/>
    </row>
    <row r="204" spans="1:25" ht="15.75">
      <c r="A204" s="422">
        <v>2013</v>
      </c>
      <c r="B204" s="423" t="s">
        <v>152</v>
      </c>
      <c r="C204" s="602"/>
      <c r="D204" s="602"/>
      <c r="E204" s="602"/>
      <c r="F204" s="208">
        <v>1</v>
      </c>
      <c r="G204" s="208"/>
      <c r="H204" s="208">
        <v>1</v>
      </c>
      <c r="I204" s="208">
        <v>1</v>
      </c>
      <c r="J204" s="417"/>
      <c r="K204" s="417"/>
      <c r="L204" s="417"/>
      <c r="M204" s="296">
        <v>1927</v>
      </c>
      <c r="N204" s="414" t="s">
        <v>24</v>
      </c>
      <c r="O204" s="370"/>
      <c r="P204" s="415"/>
      <c r="Q204" s="233">
        <v>2074.79</v>
      </c>
      <c r="R204" s="272"/>
      <c r="S204" s="446"/>
      <c r="T204" s="446"/>
      <c r="U204" s="446"/>
      <c r="V204" s="446"/>
      <c r="W204" s="446"/>
      <c r="X204" s="446"/>
      <c r="Y204" s="446"/>
    </row>
    <row r="205" spans="1:25" ht="15.75">
      <c r="A205" s="422">
        <v>2013</v>
      </c>
      <c r="B205" s="423" t="s">
        <v>152</v>
      </c>
      <c r="C205" s="602"/>
      <c r="D205" s="602"/>
      <c r="E205" s="602"/>
      <c r="F205" s="208">
        <v>1</v>
      </c>
      <c r="G205" s="208"/>
      <c r="H205" s="208">
        <v>1</v>
      </c>
      <c r="I205" s="208">
        <v>1</v>
      </c>
      <c r="J205" s="417"/>
      <c r="K205" s="417"/>
      <c r="L205" s="417"/>
      <c r="M205" s="296">
        <v>1927</v>
      </c>
      <c r="N205" s="414" t="s">
        <v>23</v>
      </c>
      <c r="O205" s="370"/>
      <c r="P205" s="415"/>
      <c r="Q205" s="233">
        <v>1750</v>
      </c>
      <c r="R205" s="272"/>
      <c r="S205" s="446"/>
      <c r="T205" s="446"/>
      <c r="U205" s="446"/>
      <c r="V205" s="446"/>
      <c r="W205" s="446"/>
      <c r="X205" s="446"/>
      <c r="Y205" s="446"/>
    </row>
    <row r="206" spans="1:25" ht="15.75">
      <c r="A206" s="422">
        <v>2013</v>
      </c>
      <c r="B206" s="423" t="s">
        <v>152</v>
      </c>
      <c r="C206" s="602"/>
      <c r="D206" s="602"/>
      <c r="E206" s="602"/>
      <c r="F206" s="208">
        <v>1</v>
      </c>
      <c r="G206" s="208"/>
      <c r="H206" s="208">
        <v>1</v>
      </c>
      <c r="I206" s="208">
        <v>1</v>
      </c>
      <c r="J206" s="417"/>
      <c r="K206" s="417"/>
      <c r="L206" s="417"/>
      <c r="M206" s="296">
        <v>1927</v>
      </c>
      <c r="N206" s="414" t="s">
        <v>79</v>
      </c>
      <c r="O206" s="370"/>
      <c r="P206" s="415"/>
      <c r="Q206" s="233">
        <v>575.73</v>
      </c>
      <c r="R206" s="272"/>
      <c r="S206" s="446"/>
      <c r="T206" s="446"/>
      <c r="U206" s="446"/>
      <c r="V206" s="446"/>
      <c r="W206" s="446"/>
      <c r="X206" s="446"/>
      <c r="Y206" s="446"/>
    </row>
    <row r="207" spans="1:25" ht="15.75">
      <c r="A207" s="422">
        <v>2013</v>
      </c>
      <c r="B207" s="423" t="s">
        <v>152</v>
      </c>
      <c r="C207" s="602"/>
      <c r="D207" s="602"/>
      <c r="E207" s="602"/>
      <c r="F207" s="208">
        <v>1</v>
      </c>
      <c r="G207" s="208">
        <v>1</v>
      </c>
      <c r="H207" s="208"/>
      <c r="I207" s="208">
        <v>1</v>
      </c>
      <c r="J207" s="417"/>
      <c r="K207" s="417"/>
      <c r="L207" s="417"/>
      <c r="M207" s="296">
        <v>1927</v>
      </c>
      <c r="N207" s="414" t="s">
        <v>23</v>
      </c>
      <c r="O207" s="370"/>
      <c r="P207" s="415"/>
      <c r="Q207" s="233">
        <v>600</v>
      </c>
      <c r="R207" s="272"/>
      <c r="S207" s="446"/>
      <c r="T207" s="446" t="s">
        <v>154</v>
      </c>
      <c r="U207" s="446"/>
      <c r="V207" s="446"/>
      <c r="W207" s="446"/>
      <c r="X207" s="446"/>
      <c r="Y207" s="446"/>
    </row>
    <row r="208" spans="1:25" ht="15.75">
      <c r="A208" s="422">
        <v>2013</v>
      </c>
      <c r="B208" s="423" t="s">
        <v>152</v>
      </c>
      <c r="C208" s="602"/>
      <c r="D208" s="602"/>
      <c r="E208" s="602"/>
      <c r="F208" s="208">
        <v>1</v>
      </c>
      <c r="G208" s="208"/>
      <c r="H208" s="208">
        <v>1</v>
      </c>
      <c r="I208" s="208">
        <v>1</v>
      </c>
      <c r="J208" s="417"/>
      <c r="K208" s="417"/>
      <c r="L208" s="417"/>
      <c r="M208" s="296">
        <v>1916</v>
      </c>
      <c r="N208" s="414" t="s">
        <v>23</v>
      </c>
      <c r="O208" s="370"/>
      <c r="P208" s="415"/>
      <c r="Q208" s="233">
        <v>3000</v>
      </c>
      <c r="R208" s="272"/>
      <c r="S208" s="446"/>
      <c r="T208" s="446"/>
      <c r="U208" s="446"/>
      <c r="V208" s="446"/>
      <c r="W208" s="446"/>
      <c r="X208" s="446"/>
      <c r="Y208" s="446"/>
    </row>
    <row r="209" spans="1:25" ht="15.75">
      <c r="A209" s="422">
        <v>2013</v>
      </c>
      <c r="B209" s="423" t="s">
        <v>152</v>
      </c>
      <c r="C209" s="602"/>
      <c r="D209" s="602"/>
      <c r="E209" s="602"/>
      <c r="F209" s="208">
        <v>1</v>
      </c>
      <c r="G209" s="208"/>
      <c r="H209" s="208">
        <v>1</v>
      </c>
      <c r="I209" s="208">
        <v>1</v>
      </c>
      <c r="J209" s="417"/>
      <c r="K209" s="417"/>
      <c r="L209" s="417"/>
      <c r="M209" s="296">
        <v>1916</v>
      </c>
      <c r="N209" s="414" t="s">
        <v>79</v>
      </c>
      <c r="O209" s="370"/>
      <c r="P209" s="415"/>
      <c r="Q209" s="233">
        <v>2177.19</v>
      </c>
      <c r="R209" s="272"/>
      <c r="S209" s="446"/>
      <c r="T209" s="446"/>
      <c r="U209" s="446"/>
      <c r="V209" s="446"/>
      <c r="W209" s="446"/>
      <c r="X209" s="446"/>
      <c r="Y209" s="446"/>
    </row>
    <row r="210" spans="1:25" ht="15.75">
      <c r="A210" s="422">
        <v>2013</v>
      </c>
      <c r="B210" s="423" t="s">
        <v>152</v>
      </c>
      <c r="C210" s="602"/>
      <c r="D210" s="602"/>
      <c r="E210" s="602"/>
      <c r="F210" s="208">
        <v>1</v>
      </c>
      <c r="G210" s="208">
        <v>1</v>
      </c>
      <c r="H210" s="208"/>
      <c r="I210" s="208">
        <v>1</v>
      </c>
      <c r="J210" s="417"/>
      <c r="K210" s="417"/>
      <c r="L210" s="417"/>
      <c r="M210" s="296">
        <v>1939</v>
      </c>
      <c r="N210" s="414" t="s">
        <v>22</v>
      </c>
      <c r="O210" s="370"/>
      <c r="P210" s="415"/>
      <c r="Q210" s="233">
        <v>3150</v>
      </c>
      <c r="R210" s="272"/>
      <c r="S210" s="446"/>
      <c r="T210" s="446"/>
      <c r="U210" s="446"/>
      <c r="V210" s="446"/>
      <c r="W210" s="446"/>
      <c r="X210" s="446"/>
      <c r="Y210" s="446"/>
    </row>
    <row r="211" spans="1:25" ht="15.75">
      <c r="A211" s="422">
        <v>2013</v>
      </c>
      <c r="B211" s="423" t="s">
        <v>152</v>
      </c>
      <c r="C211" s="602"/>
      <c r="D211" s="602"/>
      <c r="E211" s="602"/>
      <c r="F211" s="208">
        <v>1</v>
      </c>
      <c r="G211" s="208"/>
      <c r="H211" s="208">
        <v>1</v>
      </c>
      <c r="I211" s="208">
        <v>1</v>
      </c>
      <c r="J211" s="417"/>
      <c r="K211" s="417"/>
      <c r="L211" s="417"/>
      <c r="M211" s="296">
        <v>1927</v>
      </c>
      <c r="N211" s="414" t="s">
        <v>24</v>
      </c>
      <c r="O211" s="370"/>
      <c r="P211" s="415"/>
      <c r="Q211" s="233">
        <v>1148.49</v>
      </c>
      <c r="R211" s="272"/>
      <c r="S211" s="446"/>
      <c r="T211" s="446"/>
      <c r="U211" s="446"/>
      <c r="V211" s="446"/>
      <c r="W211" s="446"/>
      <c r="X211" s="446"/>
      <c r="Y211" s="446"/>
    </row>
    <row r="212" spans="1:25" ht="15.75">
      <c r="A212" s="422">
        <v>2013</v>
      </c>
      <c r="B212" s="423" t="s">
        <v>152</v>
      </c>
      <c r="C212" s="602"/>
      <c r="D212" s="602"/>
      <c r="E212" s="602"/>
      <c r="F212" s="208">
        <v>1</v>
      </c>
      <c r="G212" s="208"/>
      <c r="H212" s="208">
        <v>1</v>
      </c>
      <c r="I212" s="208">
        <v>1</v>
      </c>
      <c r="J212" s="417"/>
      <c r="K212" s="417"/>
      <c r="L212" s="417"/>
      <c r="M212" s="296">
        <v>1925</v>
      </c>
      <c r="N212" s="414" t="s">
        <v>22</v>
      </c>
      <c r="O212" s="370"/>
      <c r="P212" s="415"/>
      <c r="Q212" s="233">
        <v>8374</v>
      </c>
      <c r="R212" s="272"/>
      <c r="S212" s="446"/>
      <c r="T212" s="446"/>
      <c r="U212" s="446"/>
      <c r="V212" s="446"/>
      <c r="W212" s="446"/>
      <c r="X212" s="446"/>
      <c r="Y212" s="446"/>
    </row>
    <row r="213" spans="1:25" ht="15.75">
      <c r="A213" s="422">
        <v>2013</v>
      </c>
      <c r="B213" s="423" t="s">
        <v>152</v>
      </c>
      <c r="C213" s="602"/>
      <c r="D213" s="602"/>
      <c r="E213" s="602"/>
      <c r="F213" s="208">
        <v>1</v>
      </c>
      <c r="G213" s="208"/>
      <c r="H213" s="208">
        <v>1</v>
      </c>
      <c r="I213" s="208">
        <v>1</v>
      </c>
      <c r="J213" s="417"/>
      <c r="K213" s="417"/>
      <c r="L213" s="417"/>
      <c r="M213" s="296">
        <v>1955</v>
      </c>
      <c r="N213" s="414" t="s">
        <v>235</v>
      </c>
      <c r="O213" s="370"/>
      <c r="P213" s="415"/>
      <c r="Q213" s="233">
        <v>216</v>
      </c>
      <c r="R213" s="272"/>
      <c r="S213" s="446"/>
      <c r="T213" s="446"/>
      <c r="U213" s="446"/>
      <c r="V213" s="446"/>
      <c r="W213" s="446"/>
      <c r="X213" s="446"/>
      <c r="Y213" s="446"/>
    </row>
    <row r="214" spans="1:25" ht="15.75">
      <c r="A214" s="422">
        <v>2013</v>
      </c>
      <c r="B214" s="423" t="s">
        <v>152</v>
      </c>
      <c r="C214" s="602"/>
      <c r="D214" s="602"/>
      <c r="E214" s="602"/>
      <c r="F214" s="208">
        <v>1</v>
      </c>
      <c r="G214" s="208"/>
      <c r="H214" s="208">
        <v>1</v>
      </c>
      <c r="I214" s="208">
        <v>1</v>
      </c>
      <c r="J214" s="417"/>
      <c r="K214" s="417"/>
      <c r="L214" s="417"/>
      <c r="M214" s="296">
        <v>1925</v>
      </c>
      <c r="N214" s="414" t="s">
        <v>79</v>
      </c>
      <c r="O214" s="370"/>
      <c r="P214" s="415"/>
      <c r="Q214" s="233">
        <v>451.46</v>
      </c>
      <c r="R214" s="272"/>
      <c r="S214" s="446"/>
      <c r="T214" s="446"/>
      <c r="U214" s="446"/>
      <c r="V214" s="446"/>
      <c r="W214" s="446"/>
      <c r="X214" s="446"/>
      <c r="Y214" s="446"/>
    </row>
    <row r="215" spans="1:25" ht="15.75">
      <c r="A215" s="422">
        <v>2013</v>
      </c>
      <c r="B215" s="423" t="s">
        <v>152</v>
      </c>
      <c r="C215" s="602"/>
      <c r="D215" s="602"/>
      <c r="E215" s="602"/>
      <c r="F215" s="208">
        <v>1</v>
      </c>
      <c r="G215" s="208"/>
      <c r="H215" s="208">
        <v>1</v>
      </c>
      <c r="I215" s="208">
        <v>1</v>
      </c>
      <c r="J215" s="417"/>
      <c r="K215" s="417"/>
      <c r="L215" s="417"/>
      <c r="M215" s="296">
        <v>1993</v>
      </c>
      <c r="N215" s="414" t="s">
        <v>236</v>
      </c>
      <c r="O215" s="370"/>
      <c r="P215" s="415"/>
      <c r="Q215" s="233">
        <v>2293.69</v>
      </c>
      <c r="R215" s="272"/>
      <c r="S215" s="446"/>
      <c r="T215" s="446"/>
      <c r="U215" s="446"/>
      <c r="V215" s="446"/>
      <c r="W215" s="446"/>
      <c r="X215" s="446"/>
      <c r="Y215" s="446"/>
    </row>
    <row r="216" spans="1:25" ht="15.75">
      <c r="A216" s="648" t="s">
        <v>82</v>
      </c>
      <c r="B216" s="649"/>
      <c r="C216" s="299" t="s">
        <v>154</v>
      </c>
      <c r="D216" s="299"/>
      <c r="E216" s="433"/>
      <c r="F216" s="14">
        <v>42</v>
      </c>
      <c r="G216" s="14">
        <v>8</v>
      </c>
      <c r="H216" s="14">
        <v>34</v>
      </c>
      <c r="I216" s="14">
        <v>42</v>
      </c>
      <c r="J216" s="14"/>
      <c r="K216" s="434"/>
      <c r="L216" s="434"/>
      <c r="M216" s="39"/>
      <c r="N216" s="299"/>
      <c r="O216" s="435"/>
      <c r="P216" s="435"/>
      <c r="Q216" s="228">
        <v>101864.93</v>
      </c>
      <c r="R216" s="436"/>
      <c r="S216" s="301"/>
      <c r="T216" s="443"/>
      <c r="U216" s="432"/>
      <c r="V216" s="432"/>
      <c r="W216" s="301"/>
      <c r="X216" s="301"/>
      <c r="Y216" s="301"/>
    </row>
    <row r="217" spans="1:25" ht="15.75">
      <c r="A217" s="626" t="s">
        <v>91</v>
      </c>
      <c r="B217" s="626"/>
      <c r="C217" s="223" t="s">
        <v>155</v>
      </c>
      <c r="D217" s="223"/>
      <c r="E217" s="433"/>
      <c r="F217" s="12">
        <v>187</v>
      </c>
      <c r="G217" s="12">
        <v>58</v>
      </c>
      <c r="H217" s="12">
        <v>129</v>
      </c>
      <c r="I217" s="12">
        <v>187</v>
      </c>
      <c r="J217" s="437"/>
      <c r="K217" s="434"/>
      <c r="L217" s="434"/>
      <c r="M217" s="39"/>
      <c r="N217" s="299"/>
      <c r="O217" s="435"/>
      <c r="P217" s="435"/>
      <c r="Q217" s="60">
        <v>424423.2866666666</v>
      </c>
      <c r="R217" s="436"/>
      <c r="S217" s="301"/>
      <c r="T217" s="443"/>
      <c r="U217" s="432"/>
      <c r="V217" s="432"/>
      <c r="W217" s="301"/>
      <c r="X217" s="301"/>
      <c r="Y217" s="301"/>
    </row>
    <row r="218" spans="1:25" ht="15.75">
      <c r="A218" s="438"/>
      <c r="B218" s="381"/>
      <c r="C218" s="381"/>
      <c r="D218" s="1"/>
      <c r="E218" s="438"/>
      <c r="F218" s="1"/>
      <c r="G218" s="1"/>
      <c r="H218" s="1"/>
      <c r="I218" s="1"/>
      <c r="J218" s="1"/>
      <c r="K218" s="439"/>
      <c r="L218" s="439"/>
      <c r="N218" s="440"/>
      <c r="O218" s="441"/>
      <c r="P218" s="306"/>
      <c r="Q218" s="442"/>
      <c r="R218" s="1"/>
      <c r="S218" s="301"/>
      <c r="T218" s="444"/>
      <c r="U218" s="301"/>
      <c r="V218" s="301"/>
      <c r="W218" s="301"/>
      <c r="X218" s="301"/>
      <c r="Y218" s="301"/>
    </row>
    <row r="219" spans="1:25" ht="15.75">
      <c r="A219" s="438"/>
      <c r="B219" s="381"/>
      <c r="C219" s="381"/>
      <c r="D219" s="1"/>
      <c r="E219" s="438"/>
      <c r="F219" s="1"/>
      <c r="G219" s="1"/>
      <c r="H219" s="1"/>
      <c r="I219" s="1"/>
      <c r="J219" s="1"/>
      <c r="K219" s="439"/>
      <c r="L219" s="439"/>
      <c r="N219" s="440"/>
      <c r="O219" s="441"/>
      <c r="P219" s="306"/>
      <c r="Q219" s="442"/>
      <c r="R219" s="1"/>
      <c r="S219" s="301"/>
      <c r="T219" s="301"/>
      <c r="U219" s="301"/>
      <c r="V219" s="301"/>
      <c r="W219" s="301"/>
      <c r="X219" s="301"/>
      <c r="Y219" s="301"/>
    </row>
    <row r="220" spans="1:25" ht="15.75">
      <c r="A220" s="438"/>
      <c r="B220" s="381"/>
      <c r="C220" s="381"/>
      <c r="D220" s="1"/>
      <c r="E220" s="438"/>
      <c r="F220" s="1"/>
      <c r="G220" s="1"/>
      <c r="H220" s="1"/>
      <c r="I220" s="1"/>
      <c r="J220" s="1"/>
      <c r="K220" s="439"/>
      <c r="L220" s="439"/>
      <c r="N220" s="440"/>
      <c r="O220" s="441"/>
      <c r="P220" s="306"/>
      <c r="Q220" s="556"/>
      <c r="R220" s="1"/>
      <c r="S220" s="301"/>
      <c r="T220" s="447"/>
      <c r="U220" s="301"/>
      <c r="V220" s="301"/>
      <c r="W220" s="301"/>
      <c r="X220" s="301"/>
      <c r="Y220" s="301"/>
    </row>
  </sheetData>
  <mergeCells count="21">
    <mergeCell ref="A167:B167"/>
    <mergeCell ref="A114:B114"/>
    <mergeCell ref="A217:B217"/>
    <mergeCell ref="A168:B168"/>
    <mergeCell ref="A171:B171"/>
    <mergeCell ref="A172:B172"/>
    <mergeCell ref="A216:B216"/>
    <mergeCell ref="A126:B126"/>
    <mergeCell ref="A1:R1"/>
    <mergeCell ref="A2:R2"/>
    <mergeCell ref="A3:B3"/>
    <mergeCell ref="A13:B13"/>
    <mergeCell ref="A14:B14"/>
    <mergeCell ref="A133:B133"/>
    <mergeCell ref="A134:B134"/>
    <mergeCell ref="A100:B100"/>
    <mergeCell ref="A101:B101"/>
    <mergeCell ref="A113:B113"/>
    <mergeCell ref="A119:B119"/>
    <mergeCell ref="A120:B120"/>
    <mergeCell ref="A125:B125"/>
  </mergeCells>
  <printOptions/>
  <pageMargins left="0.1968503937007874" right="0.1968503937007874" top="0.1968503937007874" bottom="0.1968503937007874" header="0.5118110236220472" footer="0.5118110236220472"/>
  <pageSetup horizontalDpi="600" verticalDpi="600" orientation="landscape" paperSize="9" scale="55"/>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codeName="Foglio9">
    <tabColor indexed="27"/>
  </sheetPr>
  <dimension ref="A1:DS197"/>
  <sheetViews>
    <sheetView zoomScale="200" zoomScaleNormal="200" workbookViewId="0" topLeftCell="I215">
      <selection activeCell="C167" sqref="C167:E193"/>
    </sheetView>
  </sheetViews>
  <sheetFormatPr defaultColWidth="9.140625" defaultRowHeight="12.75"/>
  <cols>
    <col min="1" max="1" width="13.421875" style="38" customWidth="1"/>
    <col min="2" max="2" width="30.140625" style="38" customWidth="1"/>
    <col min="3" max="4" width="20.7109375" style="27" customWidth="1"/>
    <col min="5" max="5" width="20.7109375" style="62" customWidth="1"/>
    <col min="6" max="6" width="7.7109375" style="17" customWidth="1"/>
    <col min="7" max="8" width="5.7109375" style="17" customWidth="1"/>
    <col min="9" max="9" width="8.28125" style="17" customWidth="1"/>
    <col min="10" max="11" width="13.421875" style="17" customWidth="1"/>
    <col min="12" max="12" width="15.7109375" style="17" customWidth="1"/>
    <col min="13" max="13" width="13.7109375" style="17" customWidth="1"/>
    <col min="14" max="14" width="20.57421875" style="38" customWidth="1"/>
    <col min="15" max="15" width="14.7109375" style="153" customWidth="1"/>
    <col min="16" max="16" width="12.8515625" style="153" customWidth="1"/>
    <col min="17" max="17" width="16.140625" style="64" customWidth="1"/>
    <col min="18" max="18" width="18.00390625" style="38" customWidth="1"/>
    <col min="19" max="19" width="11.8515625" style="17" bestFit="1" customWidth="1"/>
    <col min="20" max="16384" width="9.140625" style="17" customWidth="1"/>
  </cols>
  <sheetData>
    <row r="1" spans="1:18" ht="30" customHeight="1">
      <c r="A1" s="620" t="s">
        <v>153</v>
      </c>
      <c r="B1" s="619"/>
      <c r="C1" s="619"/>
      <c r="D1" s="619"/>
      <c r="E1" s="619"/>
      <c r="F1" s="619"/>
      <c r="G1" s="619"/>
      <c r="H1" s="619"/>
      <c r="I1" s="619"/>
      <c r="J1" s="619"/>
      <c r="K1" s="619"/>
      <c r="L1" s="619"/>
      <c r="M1" s="619"/>
      <c r="N1" s="619"/>
      <c r="O1" s="619"/>
      <c r="P1" s="619"/>
      <c r="Q1" s="619"/>
      <c r="R1" s="218" t="s">
        <v>66</v>
      </c>
    </row>
    <row r="2" spans="1:18" ht="49.5" customHeight="1">
      <c r="A2" s="653" t="s">
        <v>78</v>
      </c>
      <c r="B2" s="619"/>
      <c r="C2" s="619"/>
      <c r="D2" s="619"/>
      <c r="E2" s="619"/>
      <c r="F2" s="619"/>
      <c r="G2" s="619"/>
      <c r="H2" s="619"/>
      <c r="I2" s="619"/>
      <c r="J2" s="619"/>
      <c r="K2" s="619"/>
      <c r="L2" s="619"/>
      <c r="M2" s="619"/>
      <c r="N2" s="619"/>
      <c r="O2" s="619"/>
      <c r="P2" s="619"/>
      <c r="Q2" s="619"/>
      <c r="R2" s="619"/>
    </row>
    <row r="3" spans="1:18" ht="15" customHeight="1">
      <c r="A3" s="650" t="s">
        <v>143</v>
      </c>
      <c r="B3" s="650"/>
      <c r="C3" s="20"/>
      <c r="D3" s="20"/>
      <c r="E3" s="20"/>
      <c r="F3" s="21"/>
      <c r="G3" s="22"/>
      <c r="H3" s="22"/>
      <c r="I3" s="22"/>
      <c r="J3" s="22"/>
      <c r="K3" s="22"/>
      <c r="L3" s="22"/>
      <c r="M3" s="22"/>
      <c r="N3" s="29"/>
      <c r="O3" s="145"/>
      <c r="P3" s="145"/>
      <c r="Q3" s="46"/>
      <c r="R3" s="46"/>
    </row>
    <row r="4" spans="1:18" ht="40.5"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21</v>
      </c>
    </row>
    <row r="5" spans="1:18" s="26" customFormat="1" ht="15" customHeight="1">
      <c r="A5" s="48">
        <v>2013</v>
      </c>
      <c r="B5" s="48" t="s">
        <v>126</v>
      </c>
      <c r="C5" s="602"/>
      <c r="D5" s="602"/>
      <c r="E5" s="603"/>
      <c r="F5" s="48">
        <v>1</v>
      </c>
      <c r="G5" s="49"/>
      <c r="H5" s="49">
        <v>1</v>
      </c>
      <c r="I5" s="49">
        <v>1</v>
      </c>
      <c r="J5" s="263"/>
      <c r="K5" s="263"/>
      <c r="L5" s="70"/>
      <c r="M5" s="262">
        <v>1930</v>
      </c>
      <c r="N5" s="48" t="s">
        <v>1</v>
      </c>
      <c r="O5" s="201">
        <v>26.83</v>
      </c>
      <c r="P5" s="189"/>
      <c r="Q5" s="99">
        <f>$Q$195/$O$195*O5</f>
        <v>744.3616379346965</v>
      </c>
      <c r="R5" s="50" t="s">
        <v>12</v>
      </c>
    </row>
    <row r="6" spans="1:18" s="26" customFormat="1" ht="15" customHeight="1">
      <c r="A6" s="48">
        <v>2013</v>
      </c>
      <c r="B6" s="48" t="s">
        <v>126</v>
      </c>
      <c r="C6" s="602"/>
      <c r="D6" s="602"/>
      <c r="E6" s="603"/>
      <c r="F6" s="48">
        <v>1</v>
      </c>
      <c r="G6" s="49"/>
      <c r="H6" s="49">
        <v>1</v>
      </c>
      <c r="I6" s="49">
        <v>1</v>
      </c>
      <c r="J6" s="263"/>
      <c r="K6" s="263"/>
      <c r="L6" s="70"/>
      <c r="M6" s="262">
        <v>1925</v>
      </c>
      <c r="N6" s="48" t="s">
        <v>1</v>
      </c>
      <c r="O6" s="201">
        <v>46</v>
      </c>
      <c r="P6" s="189"/>
      <c r="Q6" s="99">
        <f aca="true" t="shared" si="0" ref="Q6:Q13">$Q$195/$O$195*O6</f>
        <v>1276.2070572119287</v>
      </c>
      <c r="R6" s="50" t="s">
        <v>12</v>
      </c>
    </row>
    <row r="7" spans="1:18" s="26" customFormat="1" ht="15" customHeight="1">
      <c r="A7" s="48">
        <v>2013</v>
      </c>
      <c r="B7" s="48" t="s">
        <v>126</v>
      </c>
      <c r="C7" s="602"/>
      <c r="D7" s="602"/>
      <c r="E7" s="603"/>
      <c r="F7" s="48">
        <v>1</v>
      </c>
      <c r="G7" s="49"/>
      <c r="H7" s="49">
        <v>1</v>
      </c>
      <c r="I7" s="49">
        <v>1</v>
      </c>
      <c r="J7" s="263"/>
      <c r="K7" s="263"/>
      <c r="L7" s="70"/>
      <c r="M7" s="262">
        <v>1926</v>
      </c>
      <c r="N7" s="48" t="s">
        <v>88</v>
      </c>
      <c r="O7" s="201">
        <v>29.17</v>
      </c>
      <c r="P7" s="189"/>
      <c r="Q7" s="99">
        <f t="shared" si="0"/>
        <v>809.281736062434</v>
      </c>
      <c r="R7" s="50" t="s">
        <v>12</v>
      </c>
    </row>
    <row r="8" spans="1:18" s="26" customFormat="1" ht="15" customHeight="1">
      <c r="A8" s="48">
        <v>2013</v>
      </c>
      <c r="B8" s="48" t="s">
        <v>126</v>
      </c>
      <c r="C8" s="602"/>
      <c r="D8" s="602"/>
      <c r="E8" s="603"/>
      <c r="F8" s="48">
        <v>1</v>
      </c>
      <c r="G8" s="49"/>
      <c r="H8" s="49">
        <v>1</v>
      </c>
      <c r="I8" s="49">
        <v>1</v>
      </c>
      <c r="J8" s="263"/>
      <c r="K8" s="263"/>
      <c r="L8" s="70"/>
      <c r="M8" s="262">
        <v>1929</v>
      </c>
      <c r="N8" s="48" t="s">
        <v>88</v>
      </c>
      <c r="O8" s="201">
        <v>12.5</v>
      </c>
      <c r="P8" s="189"/>
      <c r="Q8" s="99">
        <f t="shared" si="0"/>
        <v>346.79539598150234</v>
      </c>
      <c r="R8" s="50" t="s">
        <v>12</v>
      </c>
    </row>
    <row r="9" spans="1:18" s="26" customFormat="1" ht="15" customHeight="1">
      <c r="A9" s="48">
        <v>2013</v>
      </c>
      <c r="B9" s="48" t="s">
        <v>126</v>
      </c>
      <c r="C9" s="602"/>
      <c r="D9" s="602"/>
      <c r="E9" s="603"/>
      <c r="F9" s="48">
        <v>1</v>
      </c>
      <c r="G9" s="49"/>
      <c r="H9" s="49">
        <v>1</v>
      </c>
      <c r="I9" s="49">
        <v>1</v>
      </c>
      <c r="J9" s="263"/>
      <c r="K9" s="263"/>
      <c r="L9" s="70"/>
      <c r="M9" s="262">
        <v>1933</v>
      </c>
      <c r="N9" s="48" t="s">
        <v>88</v>
      </c>
      <c r="O9" s="201">
        <v>22.5</v>
      </c>
      <c r="P9" s="189"/>
      <c r="Q9" s="99">
        <f t="shared" si="0"/>
        <v>624.2317127667043</v>
      </c>
      <c r="R9" s="50" t="s">
        <v>12</v>
      </c>
    </row>
    <row r="10" spans="1:18" s="26" customFormat="1" ht="15" customHeight="1">
      <c r="A10" s="48">
        <v>2013</v>
      </c>
      <c r="B10" s="48" t="s">
        <v>126</v>
      </c>
      <c r="C10" s="602"/>
      <c r="D10" s="602"/>
      <c r="E10" s="603"/>
      <c r="F10" s="48">
        <v>1</v>
      </c>
      <c r="G10" s="49"/>
      <c r="H10" s="49">
        <v>1</v>
      </c>
      <c r="I10" s="49">
        <v>1</v>
      </c>
      <c r="J10" s="263"/>
      <c r="K10" s="263"/>
      <c r="L10" s="70"/>
      <c r="M10" s="262">
        <v>1929</v>
      </c>
      <c r="N10" s="48" t="s">
        <v>88</v>
      </c>
      <c r="O10" s="201">
        <v>18.75</v>
      </c>
      <c r="P10" s="189"/>
      <c r="Q10" s="99">
        <f t="shared" si="0"/>
        <v>520.1930939722536</v>
      </c>
      <c r="R10" s="50" t="s">
        <v>12</v>
      </c>
    </row>
    <row r="11" spans="1:18" s="26" customFormat="1" ht="15" customHeight="1">
      <c r="A11" s="48">
        <v>2013</v>
      </c>
      <c r="B11" s="48" t="s">
        <v>126</v>
      </c>
      <c r="C11" s="602"/>
      <c r="D11" s="602"/>
      <c r="E11" s="603"/>
      <c r="F11" s="48">
        <v>1</v>
      </c>
      <c r="G11" s="49">
        <v>1</v>
      </c>
      <c r="H11" s="49"/>
      <c r="I11" s="49">
        <v>1</v>
      </c>
      <c r="J11" s="263"/>
      <c r="K11" s="263"/>
      <c r="L11" s="70"/>
      <c r="M11" s="262">
        <v>1920</v>
      </c>
      <c r="N11" s="48" t="s">
        <v>88</v>
      </c>
      <c r="O11" s="201">
        <v>63.75</v>
      </c>
      <c r="P11" s="189"/>
      <c r="Q11" s="99">
        <f t="shared" si="0"/>
        <v>1768.656519505662</v>
      </c>
      <c r="R11" s="50" t="s">
        <v>12</v>
      </c>
    </row>
    <row r="12" spans="1:18" s="26" customFormat="1" ht="15" customHeight="1">
      <c r="A12" s="48">
        <v>2013</v>
      </c>
      <c r="B12" s="48" t="s">
        <v>126</v>
      </c>
      <c r="C12" s="602"/>
      <c r="D12" s="602"/>
      <c r="E12" s="603"/>
      <c r="F12" s="48">
        <v>1</v>
      </c>
      <c r="G12" s="49"/>
      <c r="H12" s="49">
        <v>1</v>
      </c>
      <c r="I12" s="49">
        <v>1</v>
      </c>
      <c r="J12" s="263"/>
      <c r="K12" s="263"/>
      <c r="L12" s="70"/>
      <c r="M12" s="262">
        <v>1936</v>
      </c>
      <c r="N12" s="48" t="s">
        <v>88</v>
      </c>
      <c r="O12" s="201">
        <v>56.5</v>
      </c>
      <c r="P12" s="189"/>
      <c r="Q12" s="99">
        <f t="shared" si="0"/>
        <v>1567.5151898363906</v>
      </c>
      <c r="R12" s="50" t="s">
        <v>12</v>
      </c>
    </row>
    <row r="13" spans="1:18" s="26" customFormat="1" ht="15" customHeight="1">
      <c r="A13" s="48">
        <v>2013</v>
      </c>
      <c r="B13" s="48" t="s">
        <v>126</v>
      </c>
      <c r="C13" s="602"/>
      <c r="D13" s="602"/>
      <c r="E13" s="603"/>
      <c r="F13" s="48">
        <v>1</v>
      </c>
      <c r="G13" s="49"/>
      <c r="H13" s="49">
        <v>1</v>
      </c>
      <c r="I13" s="49">
        <v>1</v>
      </c>
      <c r="J13" s="263"/>
      <c r="K13" s="263"/>
      <c r="L13" s="70"/>
      <c r="M13" s="262">
        <v>1923</v>
      </c>
      <c r="N13" s="48" t="s">
        <v>88</v>
      </c>
      <c r="O13" s="201">
        <v>9.33</v>
      </c>
      <c r="P13" s="189"/>
      <c r="Q13" s="99">
        <f t="shared" si="0"/>
        <v>258.84808356059335</v>
      </c>
      <c r="R13" s="50" t="s">
        <v>12</v>
      </c>
    </row>
    <row r="14" spans="1:18" ht="15" customHeight="1">
      <c r="A14" s="651" t="s">
        <v>158</v>
      </c>
      <c r="B14" s="651"/>
      <c r="C14" s="34" t="s">
        <v>154</v>
      </c>
      <c r="D14" s="34"/>
      <c r="E14" s="34"/>
      <c r="F14" s="34">
        <f>SUM(F5:F13)</f>
        <v>9</v>
      </c>
      <c r="G14" s="34">
        <f>SUM(G5:G13)</f>
        <v>1</v>
      </c>
      <c r="H14" s="34">
        <f>SUM(H5:H13)</f>
        <v>8</v>
      </c>
      <c r="I14" s="34">
        <f>SUM(I5:I13)</f>
        <v>9</v>
      </c>
      <c r="J14" s="34">
        <f>SUM(J5:J13)</f>
        <v>0</v>
      </c>
      <c r="K14" s="34"/>
      <c r="L14" s="34"/>
      <c r="M14" s="51"/>
      <c r="N14" s="51"/>
      <c r="O14" s="202">
        <f>SUM(O5:O13)</f>
        <v>285.33</v>
      </c>
      <c r="P14" s="202"/>
      <c r="Q14" s="228">
        <f>SUM(Q5:Q13)</f>
        <v>7916.090426832165</v>
      </c>
      <c r="R14" s="34"/>
    </row>
    <row r="15" spans="1:18" ht="15" customHeight="1">
      <c r="A15" s="650" t="s">
        <v>144</v>
      </c>
      <c r="B15" s="650"/>
      <c r="C15" s="20" t="s">
        <v>154</v>
      </c>
      <c r="D15" s="20"/>
      <c r="E15" s="20"/>
      <c r="F15" s="23"/>
      <c r="G15" s="52"/>
      <c r="H15" s="52"/>
      <c r="I15" s="52"/>
      <c r="J15" s="52"/>
      <c r="K15" s="20"/>
      <c r="L15" s="20"/>
      <c r="M15" s="52"/>
      <c r="N15" s="52"/>
      <c r="O15" s="203"/>
      <c r="P15" s="203"/>
      <c r="Q15" s="236"/>
      <c r="R15" s="23"/>
    </row>
    <row r="16" spans="1:18" ht="40.5" customHeight="1">
      <c r="A16" s="24" t="s">
        <v>124</v>
      </c>
      <c r="B16" s="24" t="s">
        <v>125</v>
      </c>
      <c r="C16" s="24" t="s">
        <v>138</v>
      </c>
      <c r="D16" s="24" t="s">
        <v>44</v>
      </c>
      <c r="E16" s="24" t="s">
        <v>45</v>
      </c>
      <c r="F16" s="23" t="s">
        <v>62</v>
      </c>
      <c r="G16" s="24" t="s">
        <v>156</v>
      </c>
      <c r="H16" s="24" t="s">
        <v>157</v>
      </c>
      <c r="I16" s="24" t="s">
        <v>69</v>
      </c>
      <c r="J16" s="24" t="s">
        <v>63</v>
      </c>
      <c r="K16" s="24" t="s">
        <v>216</v>
      </c>
      <c r="L16" s="24" t="s">
        <v>18</v>
      </c>
      <c r="M16" s="24" t="s">
        <v>61</v>
      </c>
      <c r="N16" s="24" t="s">
        <v>10</v>
      </c>
      <c r="O16" s="146" t="s">
        <v>122</v>
      </c>
      <c r="P16" s="146" t="s">
        <v>123</v>
      </c>
      <c r="Q16" s="140" t="s">
        <v>11</v>
      </c>
      <c r="R16" s="140" t="s">
        <v>21</v>
      </c>
    </row>
    <row r="17" spans="1:18" ht="15" customHeight="1">
      <c r="A17" s="48">
        <v>2013</v>
      </c>
      <c r="B17" s="75" t="s">
        <v>127</v>
      </c>
      <c r="C17" s="602"/>
      <c r="D17" s="602"/>
      <c r="E17" s="602"/>
      <c r="F17" s="143">
        <v>1</v>
      </c>
      <c r="G17" s="50"/>
      <c r="H17" s="50">
        <v>1</v>
      </c>
      <c r="I17" s="54">
        <v>1</v>
      </c>
      <c r="J17" s="263"/>
      <c r="K17" s="263"/>
      <c r="L17" s="25"/>
      <c r="M17" s="262">
        <v>1940</v>
      </c>
      <c r="N17" s="48" t="s">
        <v>88</v>
      </c>
      <c r="O17" s="201">
        <v>21.33</v>
      </c>
      <c r="P17" s="204"/>
      <c r="Q17" s="99">
        <f>$Q$195/$O$195*O17</f>
        <v>591.7716637028356</v>
      </c>
      <c r="R17" s="55" t="s">
        <v>12</v>
      </c>
    </row>
    <row r="18" spans="1:18" ht="14.25" customHeight="1">
      <c r="A18" s="48">
        <v>2013</v>
      </c>
      <c r="B18" s="75" t="s">
        <v>127</v>
      </c>
      <c r="C18" s="602"/>
      <c r="D18" s="602"/>
      <c r="E18" s="602"/>
      <c r="F18" s="143">
        <v>1</v>
      </c>
      <c r="G18" s="50">
        <v>1</v>
      </c>
      <c r="H18" s="50"/>
      <c r="I18" s="54">
        <v>1</v>
      </c>
      <c r="J18" s="263"/>
      <c r="K18" s="263"/>
      <c r="L18" s="25"/>
      <c r="M18" s="262">
        <v>1930</v>
      </c>
      <c r="N18" s="48" t="s">
        <v>88</v>
      </c>
      <c r="O18" s="201">
        <v>2.67</v>
      </c>
      <c r="P18" s="204"/>
      <c r="Q18" s="99">
        <f aca="true" t="shared" si="1" ref="Q18:Q55">$Q$195/$O$195*O18</f>
        <v>74.0754965816489</v>
      </c>
      <c r="R18" s="55" t="s">
        <v>12</v>
      </c>
    </row>
    <row r="19" spans="1:18" ht="15" customHeight="1">
      <c r="A19" s="48">
        <v>2013</v>
      </c>
      <c r="B19" s="75" t="s">
        <v>127</v>
      </c>
      <c r="C19" s="602"/>
      <c r="D19" s="602"/>
      <c r="E19" s="602"/>
      <c r="F19" s="143">
        <v>1</v>
      </c>
      <c r="G19" s="50"/>
      <c r="H19" s="50">
        <v>1</v>
      </c>
      <c r="I19" s="54">
        <v>1</v>
      </c>
      <c r="J19" s="263"/>
      <c r="K19" s="263"/>
      <c r="L19" s="25"/>
      <c r="M19" s="262">
        <v>1935</v>
      </c>
      <c r="N19" s="48" t="s">
        <v>88</v>
      </c>
      <c r="O19" s="201">
        <v>33.33</v>
      </c>
      <c r="P19" s="204"/>
      <c r="Q19" s="99">
        <f t="shared" si="1"/>
        <v>924.6952438450778</v>
      </c>
      <c r="R19" s="55" t="s">
        <v>12</v>
      </c>
    </row>
    <row r="20" spans="1:18" ht="15" customHeight="1">
      <c r="A20" s="48">
        <v>2013</v>
      </c>
      <c r="B20" s="75" t="s">
        <v>127</v>
      </c>
      <c r="C20" s="602"/>
      <c r="D20" s="602"/>
      <c r="E20" s="602"/>
      <c r="F20" s="143">
        <v>1</v>
      </c>
      <c r="G20" s="50"/>
      <c r="H20" s="50">
        <v>1</v>
      </c>
      <c r="I20" s="54">
        <v>1</v>
      </c>
      <c r="J20" s="295"/>
      <c r="K20" s="295"/>
      <c r="L20" s="25"/>
      <c r="M20" s="262">
        <v>1926</v>
      </c>
      <c r="N20" s="48" t="s">
        <v>88</v>
      </c>
      <c r="O20" s="201">
        <v>36.25</v>
      </c>
      <c r="P20" s="204"/>
      <c r="Q20" s="99">
        <f t="shared" si="1"/>
        <v>1005.7066483463568</v>
      </c>
      <c r="R20" s="55" t="s">
        <v>12</v>
      </c>
    </row>
    <row r="21" spans="1:18" ht="15" customHeight="1">
      <c r="A21" s="48">
        <v>2013</v>
      </c>
      <c r="B21" s="75" t="s">
        <v>127</v>
      </c>
      <c r="C21" s="602"/>
      <c r="D21" s="602"/>
      <c r="E21" s="602"/>
      <c r="F21" s="143">
        <v>1</v>
      </c>
      <c r="G21" s="50"/>
      <c r="H21" s="50">
        <v>1</v>
      </c>
      <c r="I21" s="54">
        <v>1</v>
      </c>
      <c r="J21" s="295"/>
      <c r="K21" s="295"/>
      <c r="L21" s="25"/>
      <c r="M21" s="262">
        <v>1933</v>
      </c>
      <c r="N21" s="48" t="s">
        <v>88</v>
      </c>
      <c r="O21" s="201">
        <v>10</v>
      </c>
      <c r="P21" s="204"/>
      <c r="Q21" s="99">
        <f t="shared" si="1"/>
        <v>277.4363167852019</v>
      </c>
      <c r="R21" s="55" t="s">
        <v>12</v>
      </c>
    </row>
    <row r="22" spans="1:18" ht="15" customHeight="1">
      <c r="A22" s="48">
        <v>2013</v>
      </c>
      <c r="B22" s="75" t="s">
        <v>127</v>
      </c>
      <c r="C22" s="602"/>
      <c r="D22" s="602"/>
      <c r="E22" s="602"/>
      <c r="F22" s="143">
        <v>1</v>
      </c>
      <c r="G22" s="50">
        <v>1</v>
      </c>
      <c r="H22" s="50"/>
      <c r="I22" s="54">
        <v>1</v>
      </c>
      <c r="J22" s="295"/>
      <c r="K22" s="295"/>
      <c r="L22" s="25"/>
      <c r="M22" s="262">
        <v>1923</v>
      </c>
      <c r="N22" s="48" t="s">
        <v>88</v>
      </c>
      <c r="O22" s="201">
        <v>27.5</v>
      </c>
      <c r="P22" s="204"/>
      <c r="Q22" s="99">
        <f t="shared" si="1"/>
        <v>762.9498711593052</v>
      </c>
      <c r="R22" s="55" t="s">
        <v>12</v>
      </c>
    </row>
    <row r="23" spans="1:18" ht="15" customHeight="1">
      <c r="A23" s="48">
        <v>2013</v>
      </c>
      <c r="B23" s="75" t="s">
        <v>127</v>
      </c>
      <c r="C23" s="602"/>
      <c r="D23" s="602"/>
      <c r="E23" s="602"/>
      <c r="F23" s="143">
        <v>1</v>
      </c>
      <c r="G23" s="50"/>
      <c r="H23" s="50">
        <v>1</v>
      </c>
      <c r="I23" s="54">
        <v>1</v>
      </c>
      <c r="J23" s="295"/>
      <c r="K23" s="295"/>
      <c r="L23" s="25"/>
      <c r="M23" s="262">
        <v>1934</v>
      </c>
      <c r="N23" s="48" t="s">
        <v>88</v>
      </c>
      <c r="O23" s="201">
        <v>72</v>
      </c>
      <c r="P23" s="204"/>
      <c r="Q23" s="99">
        <f t="shared" si="1"/>
        <v>1997.5414808534535</v>
      </c>
      <c r="R23" s="55" t="s">
        <v>12</v>
      </c>
    </row>
    <row r="24" spans="1:18" ht="15" customHeight="1">
      <c r="A24" s="48">
        <v>2013</v>
      </c>
      <c r="B24" s="75" t="s">
        <v>127</v>
      </c>
      <c r="C24" s="602"/>
      <c r="D24" s="602"/>
      <c r="E24" s="602"/>
      <c r="F24" s="143">
        <v>1</v>
      </c>
      <c r="G24" s="50"/>
      <c r="H24" s="50">
        <v>1</v>
      </c>
      <c r="I24" s="54">
        <v>1</v>
      </c>
      <c r="J24" s="295"/>
      <c r="K24" s="295"/>
      <c r="L24" s="25"/>
      <c r="M24" s="262">
        <v>1932</v>
      </c>
      <c r="N24" s="48" t="s">
        <v>88</v>
      </c>
      <c r="O24" s="201">
        <v>37.5</v>
      </c>
      <c r="P24" s="204"/>
      <c r="Q24" s="99">
        <f t="shared" si="1"/>
        <v>1040.3861879445071</v>
      </c>
      <c r="R24" s="55" t="s">
        <v>12</v>
      </c>
    </row>
    <row r="25" spans="1:18" ht="15" customHeight="1">
      <c r="A25" s="48">
        <v>2013</v>
      </c>
      <c r="B25" s="75" t="s">
        <v>127</v>
      </c>
      <c r="C25" s="602"/>
      <c r="D25" s="602"/>
      <c r="E25" s="602"/>
      <c r="F25" s="143">
        <v>1</v>
      </c>
      <c r="G25" s="50">
        <v>1</v>
      </c>
      <c r="H25" s="50"/>
      <c r="I25" s="54">
        <v>1</v>
      </c>
      <c r="J25" s="295"/>
      <c r="K25" s="295"/>
      <c r="L25" s="25"/>
      <c r="M25" s="262">
        <v>1926</v>
      </c>
      <c r="N25" s="48" t="s">
        <v>88</v>
      </c>
      <c r="O25" s="201">
        <v>45.33</v>
      </c>
      <c r="P25" s="204"/>
      <c r="Q25" s="99">
        <f t="shared" si="1"/>
        <v>1257.6188239873202</v>
      </c>
      <c r="R25" s="55" t="s">
        <v>12</v>
      </c>
    </row>
    <row r="26" spans="1:18" ht="15" customHeight="1">
      <c r="A26" s="48">
        <v>2013</v>
      </c>
      <c r="B26" s="75" t="s">
        <v>127</v>
      </c>
      <c r="C26" s="602"/>
      <c r="D26" s="602"/>
      <c r="E26" s="602"/>
      <c r="F26" s="143">
        <v>1</v>
      </c>
      <c r="G26" s="50">
        <v>1</v>
      </c>
      <c r="H26" s="50"/>
      <c r="I26" s="54">
        <v>1</v>
      </c>
      <c r="J26" s="295"/>
      <c r="K26" s="295"/>
      <c r="L26" s="25"/>
      <c r="M26" s="262">
        <v>1929</v>
      </c>
      <c r="N26" s="48" t="s">
        <v>88</v>
      </c>
      <c r="O26" s="201">
        <v>15</v>
      </c>
      <c r="P26" s="204"/>
      <c r="Q26" s="99">
        <f t="shared" si="1"/>
        <v>416.15447517780285</v>
      </c>
      <c r="R26" s="55" t="s">
        <v>12</v>
      </c>
    </row>
    <row r="27" spans="1:18" ht="15" customHeight="1">
      <c r="A27" s="48">
        <v>2013</v>
      </c>
      <c r="B27" s="75" t="s">
        <v>127</v>
      </c>
      <c r="C27" s="602"/>
      <c r="D27" s="602"/>
      <c r="E27" s="602"/>
      <c r="F27" s="143">
        <v>1</v>
      </c>
      <c r="G27" s="50">
        <v>1</v>
      </c>
      <c r="H27" s="50"/>
      <c r="I27" s="54">
        <v>1</v>
      </c>
      <c r="J27" s="295"/>
      <c r="K27" s="295"/>
      <c r="L27" s="25"/>
      <c r="M27" s="262">
        <v>1930</v>
      </c>
      <c r="N27" s="48" t="s">
        <v>88</v>
      </c>
      <c r="O27" s="201">
        <v>80.25</v>
      </c>
      <c r="P27" s="204"/>
      <c r="Q27" s="99">
        <f t="shared" si="1"/>
        <v>2226.426442201245</v>
      </c>
      <c r="R27" s="55" t="s">
        <v>12</v>
      </c>
    </row>
    <row r="28" spans="1:18" ht="15" customHeight="1">
      <c r="A28" s="48">
        <v>2013</v>
      </c>
      <c r="B28" s="75" t="s">
        <v>127</v>
      </c>
      <c r="C28" s="602"/>
      <c r="D28" s="602"/>
      <c r="E28" s="602"/>
      <c r="F28" s="143">
        <v>1</v>
      </c>
      <c r="G28" s="50"/>
      <c r="H28" s="50">
        <v>1</v>
      </c>
      <c r="I28" s="54">
        <v>1</v>
      </c>
      <c r="J28" s="295"/>
      <c r="K28" s="295"/>
      <c r="L28" s="25"/>
      <c r="M28" s="262">
        <v>1932</v>
      </c>
      <c r="N28" s="48" t="s">
        <v>88</v>
      </c>
      <c r="O28" s="201">
        <v>35</v>
      </c>
      <c r="P28" s="204"/>
      <c r="Q28" s="99">
        <f t="shared" si="1"/>
        <v>971.0271087482066</v>
      </c>
      <c r="R28" s="55" t="s">
        <v>12</v>
      </c>
    </row>
    <row r="29" spans="1:18" ht="15" customHeight="1">
      <c r="A29" s="48">
        <v>2013</v>
      </c>
      <c r="B29" s="75" t="s">
        <v>127</v>
      </c>
      <c r="C29" s="602"/>
      <c r="D29" s="602"/>
      <c r="E29" s="602"/>
      <c r="F29" s="143">
        <v>1</v>
      </c>
      <c r="G29" s="50">
        <v>1</v>
      </c>
      <c r="H29" s="50"/>
      <c r="I29" s="54">
        <v>1</v>
      </c>
      <c r="J29" s="295"/>
      <c r="K29" s="295"/>
      <c r="L29" s="25"/>
      <c r="M29" s="262">
        <v>1933</v>
      </c>
      <c r="N29" s="48" t="s">
        <v>88</v>
      </c>
      <c r="O29" s="201">
        <v>21.33</v>
      </c>
      <c r="P29" s="204"/>
      <c r="Q29" s="99">
        <f t="shared" si="1"/>
        <v>591.7716637028356</v>
      </c>
      <c r="R29" s="55" t="s">
        <v>12</v>
      </c>
    </row>
    <row r="30" spans="1:18" ht="15" customHeight="1">
      <c r="A30" s="48">
        <v>2013</v>
      </c>
      <c r="B30" s="75" t="s">
        <v>127</v>
      </c>
      <c r="C30" s="602"/>
      <c r="D30" s="602"/>
      <c r="E30" s="602"/>
      <c r="F30" s="143">
        <v>1</v>
      </c>
      <c r="G30" s="50"/>
      <c r="H30" s="50">
        <v>1</v>
      </c>
      <c r="I30" s="54">
        <v>1</v>
      </c>
      <c r="J30" s="295"/>
      <c r="K30" s="295"/>
      <c r="L30" s="25"/>
      <c r="M30" s="262">
        <v>1929</v>
      </c>
      <c r="N30" s="48" t="s">
        <v>88</v>
      </c>
      <c r="O30" s="201">
        <v>40</v>
      </c>
      <c r="P30" s="204"/>
      <c r="Q30" s="99">
        <f t="shared" si="1"/>
        <v>1109.7452671408075</v>
      </c>
      <c r="R30" s="55" t="s">
        <v>12</v>
      </c>
    </row>
    <row r="31" spans="1:18" ht="15" customHeight="1">
      <c r="A31" s="48">
        <v>2013</v>
      </c>
      <c r="B31" s="75" t="s">
        <v>127</v>
      </c>
      <c r="C31" s="602"/>
      <c r="D31" s="602"/>
      <c r="E31" s="602"/>
      <c r="F31" s="143">
        <v>1</v>
      </c>
      <c r="G31" s="50"/>
      <c r="H31" s="50">
        <v>1</v>
      </c>
      <c r="I31" s="54">
        <v>1</v>
      </c>
      <c r="J31" s="295"/>
      <c r="K31" s="295"/>
      <c r="L31" s="25"/>
      <c r="M31" s="262">
        <v>1924</v>
      </c>
      <c r="N31" s="48" t="s">
        <v>88</v>
      </c>
      <c r="O31" s="201">
        <v>10.67</v>
      </c>
      <c r="P31" s="204"/>
      <c r="Q31" s="99">
        <f t="shared" si="1"/>
        <v>296.0245500098104</v>
      </c>
      <c r="R31" s="55" t="s">
        <v>12</v>
      </c>
    </row>
    <row r="32" spans="1:18" ht="15" customHeight="1">
      <c r="A32" s="48">
        <v>2013</v>
      </c>
      <c r="B32" s="75" t="s">
        <v>127</v>
      </c>
      <c r="C32" s="602"/>
      <c r="D32" s="602"/>
      <c r="E32" s="602"/>
      <c r="F32" s="143">
        <v>1</v>
      </c>
      <c r="G32" s="50"/>
      <c r="H32" s="50">
        <v>1</v>
      </c>
      <c r="I32" s="54">
        <v>1</v>
      </c>
      <c r="J32" s="295"/>
      <c r="K32" s="295"/>
      <c r="L32" s="25"/>
      <c r="M32" s="262">
        <v>1930</v>
      </c>
      <c r="N32" s="48" t="s">
        <v>88</v>
      </c>
      <c r="O32" s="201">
        <v>16.25</v>
      </c>
      <c r="P32" s="204"/>
      <c r="Q32" s="99">
        <f t="shared" si="1"/>
        <v>450.83401477595305</v>
      </c>
      <c r="R32" s="55" t="s">
        <v>12</v>
      </c>
    </row>
    <row r="33" spans="1:18" ht="15" customHeight="1">
      <c r="A33" s="48">
        <v>2013</v>
      </c>
      <c r="B33" s="75" t="s">
        <v>127</v>
      </c>
      <c r="C33" s="602"/>
      <c r="D33" s="602"/>
      <c r="E33" s="602"/>
      <c r="F33" s="143">
        <v>1</v>
      </c>
      <c r="G33" s="50">
        <v>1</v>
      </c>
      <c r="H33" s="50"/>
      <c r="I33" s="54">
        <v>1</v>
      </c>
      <c r="J33" s="295"/>
      <c r="K33" s="295"/>
      <c r="L33" s="25"/>
      <c r="M33" s="262">
        <v>1936</v>
      </c>
      <c r="N33" s="48" t="s">
        <v>88</v>
      </c>
      <c r="O33" s="201">
        <v>54.33</v>
      </c>
      <c r="P33" s="204"/>
      <c r="Q33" s="99">
        <f t="shared" si="1"/>
        <v>1507.3115090940018</v>
      </c>
      <c r="R33" s="55" t="s">
        <v>12</v>
      </c>
    </row>
    <row r="34" spans="1:18" ht="15" customHeight="1">
      <c r="A34" s="48">
        <v>2013</v>
      </c>
      <c r="B34" s="75" t="s">
        <v>127</v>
      </c>
      <c r="C34" s="602"/>
      <c r="D34" s="602"/>
      <c r="E34" s="602"/>
      <c r="F34" s="143">
        <v>1</v>
      </c>
      <c r="G34" s="50">
        <v>1</v>
      </c>
      <c r="H34" s="50"/>
      <c r="I34" s="54">
        <v>1</v>
      </c>
      <c r="J34" s="295"/>
      <c r="K34" s="295"/>
      <c r="L34" s="25"/>
      <c r="M34" s="262">
        <v>1933</v>
      </c>
      <c r="N34" s="48" t="s">
        <v>88</v>
      </c>
      <c r="O34" s="201">
        <v>10.67</v>
      </c>
      <c r="P34" s="204"/>
      <c r="Q34" s="99">
        <f t="shared" si="1"/>
        <v>296.0245500098104</v>
      </c>
      <c r="R34" s="55" t="s">
        <v>12</v>
      </c>
    </row>
    <row r="35" spans="1:18" ht="15" customHeight="1">
      <c r="A35" s="48">
        <v>2013</v>
      </c>
      <c r="B35" s="75" t="s">
        <v>127</v>
      </c>
      <c r="C35" s="602"/>
      <c r="D35" s="602"/>
      <c r="E35" s="602"/>
      <c r="F35" s="143">
        <v>1</v>
      </c>
      <c r="G35" s="50">
        <v>1</v>
      </c>
      <c r="H35" s="50"/>
      <c r="I35" s="54">
        <v>1</v>
      </c>
      <c r="J35" s="295"/>
      <c r="K35" s="295"/>
      <c r="L35" s="25"/>
      <c r="M35" s="262">
        <v>1939</v>
      </c>
      <c r="N35" s="48" t="s">
        <v>88</v>
      </c>
      <c r="O35" s="201">
        <v>56.25</v>
      </c>
      <c r="P35" s="204"/>
      <c r="Q35" s="99">
        <f t="shared" si="1"/>
        <v>1560.5792819167607</v>
      </c>
      <c r="R35" s="55" t="s">
        <v>12</v>
      </c>
    </row>
    <row r="36" spans="1:18" ht="15" customHeight="1">
      <c r="A36" s="48">
        <v>2013</v>
      </c>
      <c r="B36" s="75" t="s">
        <v>127</v>
      </c>
      <c r="C36" s="602"/>
      <c r="D36" s="602"/>
      <c r="E36" s="602"/>
      <c r="F36" s="143">
        <v>1</v>
      </c>
      <c r="G36" s="50"/>
      <c r="H36" s="50">
        <v>1</v>
      </c>
      <c r="I36" s="54">
        <v>1</v>
      </c>
      <c r="J36" s="263"/>
      <c r="K36" s="263"/>
      <c r="L36" s="25"/>
      <c r="M36" s="262">
        <v>1948</v>
      </c>
      <c r="N36" s="48" t="s">
        <v>88</v>
      </c>
      <c r="O36" s="201">
        <v>4</v>
      </c>
      <c r="P36" s="204"/>
      <c r="Q36" s="99">
        <f t="shared" si="1"/>
        <v>110.97452671408075</v>
      </c>
      <c r="R36" s="55" t="s">
        <v>12</v>
      </c>
    </row>
    <row r="37" spans="1:18" ht="15" customHeight="1">
      <c r="A37" s="48">
        <v>2013</v>
      </c>
      <c r="B37" s="75" t="s">
        <v>127</v>
      </c>
      <c r="C37" s="602"/>
      <c r="D37" s="602"/>
      <c r="E37" s="602"/>
      <c r="F37" s="143">
        <v>1</v>
      </c>
      <c r="G37" s="50">
        <v>1</v>
      </c>
      <c r="H37" s="26"/>
      <c r="I37" s="54">
        <v>1</v>
      </c>
      <c r="J37" s="263"/>
      <c r="K37" s="263"/>
      <c r="L37" s="25"/>
      <c r="M37" s="262">
        <v>1966</v>
      </c>
      <c r="N37" s="48" t="s">
        <v>88</v>
      </c>
      <c r="O37" s="201">
        <v>72.17</v>
      </c>
      <c r="P37" s="204"/>
      <c r="Q37" s="99">
        <f t="shared" si="1"/>
        <v>2002.257898238802</v>
      </c>
      <c r="R37" s="55" t="s">
        <v>12</v>
      </c>
    </row>
    <row r="38" spans="1:18" ht="15" customHeight="1">
      <c r="A38" s="48">
        <v>2013</v>
      </c>
      <c r="B38" s="75" t="s">
        <v>127</v>
      </c>
      <c r="C38" s="602"/>
      <c r="D38" s="602"/>
      <c r="E38" s="602"/>
      <c r="F38" s="143">
        <v>1</v>
      </c>
      <c r="G38" s="50"/>
      <c r="H38" s="50">
        <v>1</v>
      </c>
      <c r="I38" s="54">
        <v>1</v>
      </c>
      <c r="J38" s="263"/>
      <c r="K38" s="263"/>
      <c r="L38" s="25"/>
      <c r="M38" s="262">
        <v>1931</v>
      </c>
      <c r="N38" s="48" t="s">
        <v>88</v>
      </c>
      <c r="O38" s="201">
        <v>26.25</v>
      </c>
      <c r="P38" s="204"/>
      <c r="Q38" s="99">
        <f t="shared" si="1"/>
        <v>728.270331561155</v>
      </c>
      <c r="R38" s="55" t="s">
        <v>12</v>
      </c>
    </row>
    <row r="39" spans="1:18" ht="15" customHeight="1">
      <c r="A39" s="48">
        <v>2013</v>
      </c>
      <c r="B39" s="75" t="s">
        <v>127</v>
      </c>
      <c r="C39" s="602"/>
      <c r="D39" s="602"/>
      <c r="E39" s="602"/>
      <c r="F39" s="143">
        <v>1</v>
      </c>
      <c r="G39" s="50"/>
      <c r="H39" s="50">
        <v>1</v>
      </c>
      <c r="I39" s="54">
        <v>1</v>
      </c>
      <c r="J39" s="263"/>
      <c r="K39" s="263"/>
      <c r="L39" s="25"/>
      <c r="M39" s="262">
        <v>1916</v>
      </c>
      <c r="N39" s="48" t="s">
        <v>88</v>
      </c>
      <c r="O39" s="201">
        <v>33.75</v>
      </c>
      <c r="P39" s="204"/>
      <c r="Q39" s="99">
        <f t="shared" si="1"/>
        <v>936.3475691500563</v>
      </c>
      <c r="R39" s="55" t="s">
        <v>12</v>
      </c>
    </row>
    <row r="40" spans="1:18" ht="15" customHeight="1">
      <c r="A40" s="48">
        <v>2013</v>
      </c>
      <c r="B40" s="75" t="s">
        <v>127</v>
      </c>
      <c r="C40" s="602"/>
      <c r="D40" s="602"/>
      <c r="E40" s="602"/>
      <c r="F40" s="143">
        <v>1</v>
      </c>
      <c r="G40" s="50">
        <v>1</v>
      </c>
      <c r="H40" s="26"/>
      <c r="I40" s="54">
        <v>1</v>
      </c>
      <c r="J40" s="263"/>
      <c r="K40" s="263"/>
      <c r="L40" s="25"/>
      <c r="M40" s="262">
        <v>1928</v>
      </c>
      <c r="N40" s="48" t="s">
        <v>88</v>
      </c>
      <c r="O40" s="201">
        <v>16.25</v>
      </c>
      <c r="P40" s="204"/>
      <c r="Q40" s="99">
        <f t="shared" si="1"/>
        <v>450.83401477595305</v>
      </c>
      <c r="R40" s="55" t="s">
        <v>12</v>
      </c>
    </row>
    <row r="41" spans="1:18" ht="15" customHeight="1">
      <c r="A41" s="48">
        <v>2013</v>
      </c>
      <c r="B41" s="75" t="s">
        <v>127</v>
      </c>
      <c r="C41" s="602"/>
      <c r="D41" s="602"/>
      <c r="E41" s="602"/>
      <c r="F41" s="143">
        <v>1</v>
      </c>
      <c r="G41" s="50"/>
      <c r="H41" s="50">
        <v>1</v>
      </c>
      <c r="I41" s="54">
        <v>1</v>
      </c>
      <c r="J41" s="263"/>
      <c r="K41" s="263"/>
      <c r="L41" s="25"/>
      <c r="M41" s="262">
        <v>1941</v>
      </c>
      <c r="N41" s="48" t="s">
        <v>88</v>
      </c>
      <c r="O41" s="201">
        <v>43.75</v>
      </c>
      <c r="P41" s="204"/>
      <c r="Q41" s="99">
        <f t="shared" si="1"/>
        <v>1213.7838859352582</v>
      </c>
      <c r="R41" s="55" t="s">
        <v>12</v>
      </c>
    </row>
    <row r="42" spans="1:18" ht="15" customHeight="1">
      <c r="A42" s="48">
        <v>2013</v>
      </c>
      <c r="B42" s="75" t="s">
        <v>127</v>
      </c>
      <c r="C42" s="602"/>
      <c r="D42" s="602"/>
      <c r="E42" s="602"/>
      <c r="F42" s="143">
        <v>1</v>
      </c>
      <c r="G42" s="26"/>
      <c r="H42" s="50">
        <v>1</v>
      </c>
      <c r="I42" s="54">
        <v>1</v>
      </c>
      <c r="J42" s="263"/>
      <c r="K42" s="263"/>
      <c r="L42" s="25"/>
      <c r="M42" s="262">
        <v>1936</v>
      </c>
      <c r="N42" s="48" t="s">
        <v>88</v>
      </c>
      <c r="O42" s="201">
        <v>26.25</v>
      </c>
      <c r="P42" s="204"/>
      <c r="Q42" s="99">
        <f t="shared" si="1"/>
        <v>728.270331561155</v>
      </c>
      <c r="R42" s="55" t="s">
        <v>12</v>
      </c>
    </row>
    <row r="43" spans="1:18" ht="15" customHeight="1">
      <c r="A43" s="48">
        <v>2013</v>
      </c>
      <c r="B43" s="75" t="s">
        <v>127</v>
      </c>
      <c r="C43" s="602"/>
      <c r="D43" s="602"/>
      <c r="E43" s="602"/>
      <c r="F43" s="143">
        <v>1</v>
      </c>
      <c r="G43" s="50">
        <v>1</v>
      </c>
      <c r="H43" s="50"/>
      <c r="I43" s="54">
        <v>1</v>
      </c>
      <c r="J43" s="263"/>
      <c r="K43" s="263"/>
      <c r="L43" s="25"/>
      <c r="M43" s="262">
        <v>1921</v>
      </c>
      <c r="N43" s="48" t="s">
        <v>88</v>
      </c>
      <c r="O43" s="201">
        <v>25.25</v>
      </c>
      <c r="P43" s="204"/>
      <c r="Q43" s="99">
        <f t="shared" si="1"/>
        <v>700.5266998826347</v>
      </c>
      <c r="R43" s="55" t="s">
        <v>12</v>
      </c>
    </row>
    <row r="44" spans="1:18" ht="15" customHeight="1">
      <c r="A44" s="48">
        <v>2013</v>
      </c>
      <c r="B44" s="75" t="s">
        <v>127</v>
      </c>
      <c r="C44" s="602"/>
      <c r="D44" s="602"/>
      <c r="E44" s="602"/>
      <c r="F44" s="143">
        <v>1</v>
      </c>
      <c r="G44" s="50">
        <v>1</v>
      </c>
      <c r="H44" s="26"/>
      <c r="I44" s="54">
        <v>1</v>
      </c>
      <c r="J44" s="263"/>
      <c r="K44" s="263"/>
      <c r="L44" s="25"/>
      <c r="M44" s="262">
        <v>1932</v>
      </c>
      <c r="N44" s="48" t="s">
        <v>88</v>
      </c>
      <c r="O44" s="201">
        <v>32.5</v>
      </c>
      <c r="P44" s="204"/>
      <c r="Q44" s="99">
        <f t="shared" si="1"/>
        <v>901.6680295519061</v>
      </c>
      <c r="R44" s="55" t="s">
        <v>12</v>
      </c>
    </row>
    <row r="45" spans="1:18" ht="15" customHeight="1">
      <c r="A45" s="48">
        <v>2013</v>
      </c>
      <c r="B45" s="75" t="s">
        <v>127</v>
      </c>
      <c r="C45" s="602"/>
      <c r="D45" s="602"/>
      <c r="E45" s="602"/>
      <c r="F45" s="143">
        <v>1</v>
      </c>
      <c r="G45" s="50"/>
      <c r="H45" s="50">
        <v>1</v>
      </c>
      <c r="I45" s="54">
        <v>1</v>
      </c>
      <c r="J45" s="263"/>
      <c r="K45" s="263"/>
      <c r="L45" s="25"/>
      <c r="M45" s="262">
        <v>1921</v>
      </c>
      <c r="N45" s="48" t="s">
        <v>88</v>
      </c>
      <c r="O45" s="201">
        <v>45</v>
      </c>
      <c r="P45" s="204"/>
      <c r="Q45" s="99">
        <f t="shared" si="1"/>
        <v>1248.4634255334086</v>
      </c>
      <c r="R45" s="55" t="s">
        <v>12</v>
      </c>
    </row>
    <row r="46" spans="1:18" ht="15" customHeight="1">
      <c r="A46" s="48">
        <v>2013</v>
      </c>
      <c r="B46" s="75" t="s">
        <v>127</v>
      </c>
      <c r="C46" s="602"/>
      <c r="D46" s="602"/>
      <c r="E46" s="602"/>
      <c r="F46" s="143">
        <v>1</v>
      </c>
      <c r="G46" s="50"/>
      <c r="H46" s="50">
        <v>1</v>
      </c>
      <c r="I46" s="54">
        <v>1</v>
      </c>
      <c r="J46" s="263"/>
      <c r="K46" s="263"/>
      <c r="L46" s="25"/>
      <c r="M46" s="262">
        <v>1930</v>
      </c>
      <c r="N46" s="48" t="s">
        <v>88</v>
      </c>
      <c r="O46" s="201">
        <v>20</v>
      </c>
      <c r="P46" s="204"/>
      <c r="Q46" s="99">
        <f t="shared" si="1"/>
        <v>554.8726335704038</v>
      </c>
      <c r="R46" s="55" t="s">
        <v>12</v>
      </c>
    </row>
    <row r="47" spans="1:18" ht="15" customHeight="1">
      <c r="A47" s="48">
        <v>2013</v>
      </c>
      <c r="B47" s="75" t="s">
        <v>127</v>
      </c>
      <c r="C47" s="602"/>
      <c r="D47" s="602"/>
      <c r="E47" s="602"/>
      <c r="F47" s="143">
        <v>1</v>
      </c>
      <c r="G47" s="50"/>
      <c r="H47" s="50">
        <v>1</v>
      </c>
      <c r="I47" s="54">
        <v>1</v>
      </c>
      <c r="J47" s="263"/>
      <c r="K47" s="263"/>
      <c r="L47" s="25"/>
      <c r="M47" s="262">
        <v>1935</v>
      </c>
      <c r="N47" s="48" t="s">
        <v>88</v>
      </c>
      <c r="O47" s="201">
        <v>15</v>
      </c>
      <c r="P47" s="204"/>
      <c r="Q47" s="99">
        <f t="shared" si="1"/>
        <v>416.15447517780285</v>
      </c>
      <c r="R47" s="55" t="s">
        <v>12</v>
      </c>
    </row>
    <row r="48" spans="1:18" ht="15" customHeight="1">
      <c r="A48" s="48">
        <v>2013</v>
      </c>
      <c r="B48" s="75" t="s">
        <v>127</v>
      </c>
      <c r="C48" s="602"/>
      <c r="D48" s="602"/>
      <c r="E48" s="602"/>
      <c r="F48" s="143">
        <v>1</v>
      </c>
      <c r="G48" s="271"/>
      <c r="H48" s="271">
        <v>1</v>
      </c>
      <c r="I48" s="264">
        <v>1</v>
      </c>
      <c r="J48" s="265"/>
      <c r="K48" s="263"/>
      <c r="L48" s="266"/>
      <c r="M48" s="262">
        <v>1925</v>
      </c>
      <c r="N48" s="48" t="s">
        <v>88</v>
      </c>
      <c r="O48" s="201">
        <v>37.5</v>
      </c>
      <c r="P48" s="267"/>
      <c r="Q48" s="99">
        <f t="shared" si="1"/>
        <v>1040.3861879445071</v>
      </c>
      <c r="R48" s="268" t="s">
        <v>12</v>
      </c>
    </row>
    <row r="49" spans="1:18" ht="15" customHeight="1">
      <c r="A49" s="48">
        <v>2013</v>
      </c>
      <c r="B49" s="75" t="s">
        <v>127</v>
      </c>
      <c r="C49" s="602"/>
      <c r="D49" s="602"/>
      <c r="E49" s="602"/>
      <c r="F49" s="143">
        <v>1</v>
      </c>
      <c r="G49" s="271"/>
      <c r="H49" s="271">
        <v>1</v>
      </c>
      <c r="I49" s="264">
        <v>1</v>
      </c>
      <c r="J49" s="265"/>
      <c r="K49" s="263"/>
      <c r="L49" s="266"/>
      <c r="M49" s="262">
        <v>1924</v>
      </c>
      <c r="N49" s="48" t="s">
        <v>88</v>
      </c>
      <c r="O49" s="201">
        <v>25.33</v>
      </c>
      <c r="P49" s="267"/>
      <c r="Q49" s="99">
        <f t="shared" si="1"/>
        <v>702.7461904169163</v>
      </c>
      <c r="R49" s="268" t="s">
        <v>12</v>
      </c>
    </row>
    <row r="50" spans="1:18" ht="15" customHeight="1">
      <c r="A50" s="48">
        <v>2013</v>
      </c>
      <c r="B50" s="75" t="s">
        <v>127</v>
      </c>
      <c r="C50" s="602"/>
      <c r="D50" s="602"/>
      <c r="E50" s="602"/>
      <c r="F50" s="143">
        <v>1</v>
      </c>
      <c r="G50" s="50">
        <v>1</v>
      </c>
      <c r="H50" s="50"/>
      <c r="I50" s="264">
        <v>1</v>
      </c>
      <c r="J50" s="265"/>
      <c r="K50" s="263"/>
      <c r="L50" s="266"/>
      <c r="M50" s="262">
        <v>1928</v>
      </c>
      <c r="N50" s="48" t="s">
        <v>88</v>
      </c>
      <c r="O50" s="201">
        <v>4.83</v>
      </c>
      <c r="P50" s="267"/>
      <c r="Q50" s="99">
        <f t="shared" si="1"/>
        <v>134.00174100725252</v>
      </c>
      <c r="R50" s="268" t="s">
        <v>12</v>
      </c>
    </row>
    <row r="51" spans="1:18" ht="15" customHeight="1">
      <c r="A51" s="48">
        <v>2013</v>
      </c>
      <c r="B51" s="75" t="s">
        <v>127</v>
      </c>
      <c r="C51" s="602"/>
      <c r="D51" s="602"/>
      <c r="E51" s="602"/>
      <c r="F51" s="143">
        <v>1</v>
      </c>
      <c r="G51" s="47"/>
      <c r="H51" s="47">
        <v>1</v>
      </c>
      <c r="I51" s="264">
        <v>1</v>
      </c>
      <c r="J51" s="265"/>
      <c r="K51" s="263"/>
      <c r="L51" s="269"/>
      <c r="M51" s="262">
        <v>1933</v>
      </c>
      <c r="N51" s="48" t="s">
        <v>88</v>
      </c>
      <c r="O51" s="201">
        <v>40.34</v>
      </c>
      <c r="P51" s="270"/>
      <c r="Q51" s="99">
        <f t="shared" si="1"/>
        <v>1119.1781019115044</v>
      </c>
      <c r="R51" s="268" t="s">
        <v>12</v>
      </c>
    </row>
    <row r="52" spans="1:18" ht="15" customHeight="1">
      <c r="A52" s="48">
        <v>2013</v>
      </c>
      <c r="B52" s="75" t="s">
        <v>127</v>
      </c>
      <c r="C52" s="602"/>
      <c r="D52" s="602"/>
      <c r="E52" s="602"/>
      <c r="F52" s="143">
        <v>1</v>
      </c>
      <c r="G52" s="47">
        <v>1</v>
      </c>
      <c r="H52" s="47"/>
      <c r="I52" s="264">
        <v>1</v>
      </c>
      <c r="J52" s="263"/>
      <c r="K52" s="263"/>
      <c r="L52" s="25"/>
      <c r="M52" s="262">
        <v>1930</v>
      </c>
      <c r="N52" s="48" t="s">
        <v>88</v>
      </c>
      <c r="O52" s="201">
        <v>29.2028571428571</v>
      </c>
      <c r="P52" s="204"/>
      <c r="Q52" s="99">
        <f t="shared" si="1"/>
        <v>810.1933125318698</v>
      </c>
      <c r="R52" s="268" t="s">
        <v>12</v>
      </c>
    </row>
    <row r="53" spans="1:18" ht="15" customHeight="1">
      <c r="A53" s="48">
        <v>2013</v>
      </c>
      <c r="B53" s="75" t="s">
        <v>127</v>
      </c>
      <c r="C53" s="602"/>
      <c r="D53" s="602"/>
      <c r="E53" s="602"/>
      <c r="F53" s="143">
        <v>1</v>
      </c>
      <c r="G53" s="47"/>
      <c r="H53" s="47">
        <v>1</v>
      </c>
      <c r="I53" s="264">
        <v>1</v>
      </c>
      <c r="J53" s="263"/>
      <c r="K53" s="263"/>
      <c r="L53" s="25"/>
      <c r="M53" s="262">
        <v>1937</v>
      </c>
      <c r="N53" s="48" t="s">
        <v>88</v>
      </c>
      <c r="O53" s="201">
        <v>29.089</v>
      </c>
      <c r="P53" s="204"/>
      <c r="Q53" s="99">
        <f t="shared" si="1"/>
        <v>807.0345018964737</v>
      </c>
      <c r="R53" s="268" t="s">
        <v>12</v>
      </c>
    </row>
    <row r="54" spans="1:18" ht="15" customHeight="1">
      <c r="A54" s="48">
        <v>2013</v>
      </c>
      <c r="B54" s="75" t="s">
        <v>127</v>
      </c>
      <c r="C54" s="602"/>
      <c r="D54" s="602"/>
      <c r="E54" s="602"/>
      <c r="F54" s="143">
        <v>1</v>
      </c>
      <c r="G54" s="50"/>
      <c r="H54" s="50">
        <v>1</v>
      </c>
      <c r="I54" s="54">
        <v>1</v>
      </c>
      <c r="J54" s="263"/>
      <c r="K54" s="263"/>
      <c r="L54" s="25"/>
      <c r="M54" s="262">
        <v>1935</v>
      </c>
      <c r="N54" s="48" t="s">
        <v>88</v>
      </c>
      <c r="O54" s="201">
        <v>28.9751428571429</v>
      </c>
      <c r="P54" s="204"/>
      <c r="Q54" s="99">
        <f t="shared" si="1"/>
        <v>803.8756912610777</v>
      </c>
      <c r="R54" s="55" t="s">
        <v>12</v>
      </c>
    </row>
    <row r="55" spans="1:18" ht="15" customHeight="1">
      <c r="A55" s="48">
        <v>2013</v>
      </c>
      <c r="B55" s="75" t="s">
        <v>127</v>
      </c>
      <c r="C55" s="602"/>
      <c r="D55" s="602"/>
      <c r="E55" s="602"/>
      <c r="F55" s="143">
        <v>1</v>
      </c>
      <c r="G55" s="50"/>
      <c r="H55" s="50">
        <v>1</v>
      </c>
      <c r="I55" s="54">
        <v>1</v>
      </c>
      <c r="J55" s="263"/>
      <c r="K55" s="263"/>
      <c r="L55" s="25"/>
      <c r="M55" s="262">
        <v>1934</v>
      </c>
      <c r="N55" s="48" t="s">
        <v>88</v>
      </c>
      <c r="O55" s="201">
        <v>28.8612857142857</v>
      </c>
      <c r="P55" s="204"/>
      <c r="Q55" s="99">
        <f t="shared" si="1"/>
        <v>800.7168806256789</v>
      </c>
      <c r="R55" s="55" t="s">
        <v>12</v>
      </c>
    </row>
    <row r="56" spans="1:18" ht="15" customHeight="1">
      <c r="A56" s="651" t="s">
        <v>159</v>
      </c>
      <c r="B56" s="651"/>
      <c r="C56" s="34" t="s">
        <v>154</v>
      </c>
      <c r="D56" s="34"/>
      <c r="E56" s="34"/>
      <c r="F56" s="34">
        <f>SUM(F17:F55)</f>
        <v>39</v>
      </c>
      <c r="G56" s="34">
        <f>SUM(G17:G55)</f>
        <v>15</v>
      </c>
      <c r="H56" s="34">
        <f>SUM(H17:H55)</f>
        <v>24</v>
      </c>
      <c r="I56" s="34">
        <f>SUM(I17:I55)</f>
        <v>39</v>
      </c>
      <c r="J56" s="34">
        <f>SUM(J17:J55)</f>
        <v>0</v>
      </c>
      <c r="K56" s="51"/>
      <c r="L56" s="51"/>
      <c r="M56" s="34"/>
      <c r="N56" s="51"/>
      <c r="O56" s="155">
        <f>SUM(O17:O55)</f>
        <v>1209.9582857142852</v>
      </c>
      <c r="P56" s="155"/>
      <c r="Q56" s="228">
        <f>SUM(Q17:Q55)</f>
        <v>33568.63702523084</v>
      </c>
      <c r="R56" s="34"/>
    </row>
    <row r="57" spans="1:18" ht="15" customHeight="1">
      <c r="A57" s="650" t="s">
        <v>145</v>
      </c>
      <c r="B57" s="650"/>
      <c r="C57" s="20" t="s">
        <v>154</v>
      </c>
      <c r="D57" s="20"/>
      <c r="E57" s="20"/>
      <c r="F57" s="23"/>
      <c r="G57" s="23"/>
      <c r="H57" s="23"/>
      <c r="I57" s="23"/>
      <c r="J57" s="23"/>
      <c r="K57" s="23"/>
      <c r="L57" s="52"/>
      <c r="M57" s="23"/>
      <c r="N57" s="52"/>
      <c r="O57" s="203"/>
      <c r="P57" s="203"/>
      <c r="Q57" s="236"/>
      <c r="R57" s="23"/>
    </row>
    <row r="58" spans="1:18" ht="40.5" customHeight="1">
      <c r="A58" s="24" t="s">
        <v>124</v>
      </c>
      <c r="B58" s="24" t="s">
        <v>125</v>
      </c>
      <c r="C58" s="24" t="s">
        <v>138</v>
      </c>
      <c r="D58" s="24" t="s">
        <v>44</v>
      </c>
      <c r="E58" s="24" t="s">
        <v>45</v>
      </c>
      <c r="F58" s="23" t="s">
        <v>62</v>
      </c>
      <c r="G58" s="24" t="s">
        <v>156</v>
      </c>
      <c r="H58" s="24" t="s">
        <v>157</v>
      </c>
      <c r="I58" s="24" t="s">
        <v>69</v>
      </c>
      <c r="J58" s="24" t="s">
        <v>63</v>
      </c>
      <c r="K58" s="24" t="s">
        <v>216</v>
      </c>
      <c r="L58" s="24" t="s">
        <v>18</v>
      </c>
      <c r="M58" s="24" t="s">
        <v>61</v>
      </c>
      <c r="N58" s="24" t="s">
        <v>10</v>
      </c>
      <c r="O58" s="146" t="s">
        <v>122</v>
      </c>
      <c r="P58" s="146" t="s">
        <v>123</v>
      </c>
      <c r="Q58" s="140" t="s">
        <v>11</v>
      </c>
      <c r="R58" s="140" t="s">
        <v>21</v>
      </c>
    </row>
    <row r="59" spans="1:18" ht="15" customHeight="1">
      <c r="A59" s="48">
        <v>2013</v>
      </c>
      <c r="B59" s="75" t="s">
        <v>128</v>
      </c>
      <c r="C59" s="602"/>
      <c r="D59" s="602"/>
      <c r="E59" s="602"/>
      <c r="F59" s="143">
        <v>1</v>
      </c>
      <c r="G59" s="53"/>
      <c r="H59" s="53">
        <v>1</v>
      </c>
      <c r="I59" s="53">
        <v>1</v>
      </c>
      <c r="J59" s="263"/>
      <c r="K59" s="263"/>
      <c r="L59" s="25"/>
      <c r="M59" s="262">
        <v>1940</v>
      </c>
      <c r="N59" s="48" t="s">
        <v>88</v>
      </c>
      <c r="O59" s="201">
        <v>30</v>
      </c>
      <c r="P59" s="204"/>
      <c r="Q59" s="99">
        <f>$Q$195/$O$195*O59</f>
        <v>832.3089503556057</v>
      </c>
      <c r="R59" s="55" t="s">
        <v>12</v>
      </c>
    </row>
    <row r="60" spans="1:18" ht="15" customHeight="1">
      <c r="A60" s="48">
        <v>2013</v>
      </c>
      <c r="B60" s="75" t="s">
        <v>128</v>
      </c>
      <c r="C60" s="602"/>
      <c r="D60" s="602"/>
      <c r="E60" s="602"/>
      <c r="F60" s="143">
        <v>1</v>
      </c>
      <c r="G60" s="53">
        <v>1</v>
      </c>
      <c r="H60" s="53"/>
      <c r="I60" s="53">
        <v>1</v>
      </c>
      <c r="J60" s="263"/>
      <c r="K60" s="263"/>
      <c r="L60" s="25"/>
      <c r="M60" s="262">
        <v>1935</v>
      </c>
      <c r="N60" s="48" t="s">
        <v>88</v>
      </c>
      <c r="O60" s="201">
        <v>32.5</v>
      </c>
      <c r="P60" s="204"/>
      <c r="Q60" s="99">
        <f>$Q$195/$O$195*O60</f>
        <v>901.6680295519061</v>
      </c>
      <c r="R60" s="55" t="s">
        <v>12</v>
      </c>
    </row>
    <row r="61" spans="1:18" ht="15" customHeight="1">
      <c r="A61" s="48">
        <v>2013</v>
      </c>
      <c r="B61" s="75" t="s">
        <v>128</v>
      </c>
      <c r="C61" s="602"/>
      <c r="D61" s="602"/>
      <c r="E61" s="602"/>
      <c r="F61" s="143">
        <v>1</v>
      </c>
      <c r="G61" s="53"/>
      <c r="H61" s="53">
        <v>1</v>
      </c>
      <c r="I61" s="53">
        <v>1</v>
      </c>
      <c r="J61" s="263"/>
      <c r="K61" s="263"/>
      <c r="L61" s="25"/>
      <c r="M61" s="262">
        <v>1931</v>
      </c>
      <c r="N61" s="48" t="s">
        <v>88</v>
      </c>
      <c r="O61" s="201">
        <v>3.75</v>
      </c>
      <c r="P61" s="204"/>
      <c r="Q61" s="99">
        <f>$Q$195/$O$195*O61</f>
        <v>104.03861879445071</v>
      </c>
      <c r="R61" s="55" t="s">
        <v>12</v>
      </c>
    </row>
    <row r="62" spans="1:20" ht="15" customHeight="1">
      <c r="A62" s="651" t="s">
        <v>160</v>
      </c>
      <c r="B62" s="651"/>
      <c r="C62" s="34" t="s">
        <v>154</v>
      </c>
      <c r="D62" s="34"/>
      <c r="E62" s="34"/>
      <c r="F62" s="40">
        <f>SUM(F59:F61)</f>
        <v>3</v>
      </c>
      <c r="G62" s="40">
        <f>SUM(G59:G61)</f>
        <v>1</v>
      </c>
      <c r="H62" s="40">
        <f>SUM(H59:H61)</f>
        <v>2</v>
      </c>
      <c r="I62" s="40">
        <f>SUM(I59:I61)</f>
        <v>3</v>
      </c>
      <c r="J62" s="40">
        <f>SUM(J59:J61)</f>
        <v>0</v>
      </c>
      <c r="K62" s="51"/>
      <c r="L62" s="51"/>
      <c r="M62" s="34"/>
      <c r="N62" s="51"/>
      <c r="O62" s="202">
        <f>SUM(O59:O61)</f>
        <v>66.25</v>
      </c>
      <c r="P62" s="202"/>
      <c r="Q62" s="228">
        <f>SUM(Q59:Q61)</f>
        <v>1838.0155987019625</v>
      </c>
      <c r="R62" s="34"/>
      <c r="T62" s="551"/>
    </row>
    <row r="63" spans="1:18" ht="15" customHeight="1">
      <c r="A63" s="650" t="s">
        <v>146</v>
      </c>
      <c r="B63" s="650"/>
      <c r="C63" s="20" t="s">
        <v>154</v>
      </c>
      <c r="D63" s="20"/>
      <c r="E63" s="20"/>
      <c r="F63" s="56"/>
      <c r="G63" s="23"/>
      <c r="H63" s="23"/>
      <c r="I63" s="23"/>
      <c r="J63" s="23"/>
      <c r="K63" s="23"/>
      <c r="L63" s="52"/>
      <c r="M63" s="23"/>
      <c r="N63" s="52"/>
      <c r="O63" s="205"/>
      <c r="P63" s="205"/>
      <c r="Q63" s="236"/>
      <c r="R63" s="23"/>
    </row>
    <row r="64" spans="1:18" ht="40.5" customHeight="1">
      <c r="A64" s="24" t="s">
        <v>124</v>
      </c>
      <c r="B64" s="24" t="s">
        <v>125</v>
      </c>
      <c r="C64" s="24" t="s">
        <v>138</v>
      </c>
      <c r="D64" s="24" t="s">
        <v>44</v>
      </c>
      <c r="E64" s="24" t="s">
        <v>45</v>
      </c>
      <c r="F64" s="23" t="s">
        <v>62</v>
      </c>
      <c r="G64" s="24" t="s">
        <v>156</v>
      </c>
      <c r="H64" s="24" t="s">
        <v>157</v>
      </c>
      <c r="I64" s="24" t="s">
        <v>69</v>
      </c>
      <c r="J64" s="24" t="s">
        <v>63</v>
      </c>
      <c r="K64" s="24" t="s">
        <v>216</v>
      </c>
      <c r="L64" s="24" t="s">
        <v>18</v>
      </c>
      <c r="M64" s="24" t="s">
        <v>61</v>
      </c>
      <c r="N64" s="24" t="s">
        <v>10</v>
      </c>
      <c r="O64" s="146" t="s">
        <v>122</v>
      </c>
      <c r="P64" s="146" t="s">
        <v>123</v>
      </c>
      <c r="Q64" s="140" t="s">
        <v>11</v>
      </c>
      <c r="R64" s="140" t="s">
        <v>21</v>
      </c>
    </row>
    <row r="65" spans="1:18" ht="15" customHeight="1">
      <c r="A65" s="48">
        <v>2013</v>
      </c>
      <c r="B65" s="75" t="s">
        <v>129</v>
      </c>
      <c r="C65" s="602"/>
      <c r="D65" s="602"/>
      <c r="E65" s="602"/>
      <c r="F65" s="143">
        <v>1</v>
      </c>
      <c r="G65" s="53"/>
      <c r="H65" s="53">
        <v>1</v>
      </c>
      <c r="I65" s="53">
        <v>1</v>
      </c>
      <c r="J65" s="53"/>
      <c r="K65" s="25"/>
      <c r="L65" s="25"/>
      <c r="M65" s="262">
        <v>1926</v>
      </c>
      <c r="N65" s="48" t="s">
        <v>88</v>
      </c>
      <c r="O65" s="201">
        <v>30</v>
      </c>
      <c r="P65" s="204"/>
      <c r="Q65" s="99">
        <f>$Q$195/$O$195*O65</f>
        <v>832.3089503556057</v>
      </c>
      <c r="R65" s="55" t="s">
        <v>12</v>
      </c>
    </row>
    <row r="66" spans="1:18" ht="15" customHeight="1">
      <c r="A66" s="48">
        <v>2013</v>
      </c>
      <c r="B66" s="75" t="s">
        <v>129</v>
      </c>
      <c r="C66" s="602"/>
      <c r="D66" s="602"/>
      <c r="E66" s="602"/>
      <c r="F66" s="143">
        <v>1</v>
      </c>
      <c r="G66" s="53"/>
      <c r="H66" s="53">
        <v>1</v>
      </c>
      <c r="I66" s="53">
        <v>1</v>
      </c>
      <c r="J66" s="53"/>
      <c r="K66" s="25"/>
      <c r="L66" s="25"/>
      <c r="M66" s="262">
        <v>1932</v>
      </c>
      <c r="N66" s="48" t="s">
        <v>88</v>
      </c>
      <c r="O66" s="201">
        <v>17.5</v>
      </c>
      <c r="P66" s="204"/>
      <c r="Q66" s="99">
        <f aca="true" t="shared" si="2" ref="Q66:Q85">$Q$195/$O$195*O66</f>
        <v>485.5135543741033</v>
      </c>
      <c r="R66" s="55" t="s">
        <v>12</v>
      </c>
    </row>
    <row r="67" spans="1:18" ht="15" customHeight="1">
      <c r="A67" s="48">
        <v>2013</v>
      </c>
      <c r="B67" s="75" t="s">
        <v>129</v>
      </c>
      <c r="C67" s="602"/>
      <c r="D67" s="602"/>
      <c r="E67" s="602"/>
      <c r="F67" s="143">
        <v>1</v>
      </c>
      <c r="G67" s="53"/>
      <c r="H67" s="53">
        <v>1</v>
      </c>
      <c r="I67" s="53">
        <v>1</v>
      </c>
      <c r="J67" s="53"/>
      <c r="K67" s="25"/>
      <c r="L67" s="25"/>
      <c r="M67" s="262">
        <v>1923</v>
      </c>
      <c r="N67" s="48" t="s">
        <v>88</v>
      </c>
      <c r="O67" s="201">
        <v>6.25</v>
      </c>
      <c r="P67" s="204"/>
      <c r="Q67" s="99">
        <f t="shared" si="2"/>
        <v>173.39769799075117</v>
      </c>
      <c r="R67" s="55" t="s">
        <v>12</v>
      </c>
    </row>
    <row r="68" spans="1:18" ht="15" customHeight="1">
      <c r="A68" s="48">
        <v>2013</v>
      </c>
      <c r="B68" s="75" t="s">
        <v>129</v>
      </c>
      <c r="C68" s="602"/>
      <c r="D68" s="602"/>
      <c r="E68" s="602"/>
      <c r="F68" s="143">
        <v>1</v>
      </c>
      <c r="G68" s="53"/>
      <c r="H68" s="53">
        <v>1</v>
      </c>
      <c r="I68" s="53">
        <v>1</v>
      </c>
      <c r="J68" s="53"/>
      <c r="K68" s="25"/>
      <c r="L68" s="25"/>
      <c r="M68" s="262">
        <v>1927</v>
      </c>
      <c r="N68" s="48" t="s">
        <v>88</v>
      </c>
      <c r="O68" s="201">
        <v>30</v>
      </c>
      <c r="P68" s="204"/>
      <c r="Q68" s="99">
        <f t="shared" si="2"/>
        <v>832.3089503556057</v>
      </c>
      <c r="R68" s="55" t="s">
        <v>12</v>
      </c>
    </row>
    <row r="69" spans="1:18" ht="15" customHeight="1">
      <c r="A69" s="48">
        <v>2013</v>
      </c>
      <c r="B69" s="75" t="s">
        <v>129</v>
      </c>
      <c r="C69" s="602"/>
      <c r="D69" s="602"/>
      <c r="E69" s="602"/>
      <c r="F69" s="143">
        <v>1</v>
      </c>
      <c r="G69" s="53"/>
      <c r="H69" s="53">
        <v>1</v>
      </c>
      <c r="I69" s="53">
        <v>1</v>
      </c>
      <c r="J69" s="53"/>
      <c r="K69" s="25"/>
      <c r="L69" s="25"/>
      <c r="M69" s="262">
        <v>1929</v>
      </c>
      <c r="N69" s="48" t="s">
        <v>88</v>
      </c>
      <c r="O69" s="201">
        <v>31.25</v>
      </c>
      <c r="P69" s="204"/>
      <c r="Q69" s="99">
        <f t="shared" si="2"/>
        <v>866.9884899537559</v>
      </c>
      <c r="R69" s="55" t="s">
        <v>12</v>
      </c>
    </row>
    <row r="70" spans="1:18" ht="15" customHeight="1">
      <c r="A70" s="48">
        <v>2013</v>
      </c>
      <c r="B70" s="75" t="s">
        <v>129</v>
      </c>
      <c r="C70" s="602"/>
      <c r="D70" s="602"/>
      <c r="E70" s="602"/>
      <c r="F70" s="143">
        <v>1</v>
      </c>
      <c r="G70" s="53"/>
      <c r="H70" s="53">
        <v>1</v>
      </c>
      <c r="I70" s="53">
        <v>1</v>
      </c>
      <c r="J70" s="53"/>
      <c r="K70" s="25"/>
      <c r="L70" s="25"/>
      <c r="M70" s="262">
        <v>1931</v>
      </c>
      <c r="N70" s="48" t="s">
        <v>88</v>
      </c>
      <c r="O70" s="201">
        <v>37.5</v>
      </c>
      <c r="P70" s="204"/>
      <c r="Q70" s="99">
        <f t="shared" si="2"/>
        <v>1040.3861879445071</v>
      </c>
      <c r="R70" s="55" t="s">
        <v>12</v>
      </c>
    </row>
    <row r="71" spans="1:18" ht="15" customHeight="1">
      <c r="A71" s="48">
        <v>2013</v>
      </c>
      <c r="B71" s="75" t="s">
        <v>129</v>
      </c>
      <c r="C71" s="602"/>
      <c r="D71" s="602"/>
      <c r="E71" s="602"/>
      <c r="F71" s="143">
        <v>1</v>
      </c>
      <c r="G71" s="53"/>
      <c r="H71" s="53">
        <v>1</v>
      </c>
      <c r="I71" s="53">
        <v>1</v>
      </c>
      <c r="J71" s="53"/>
      <c r="K71" s="25"/>
      <c r="L71" s="25"/>
      <c r="M71" s="262">
        <v>1921</v>
      </c>
      <c r="N71" s="48" t="s">
        <v>88</v>
      </c>
      <c r="O71" s="201">
        <v>35.8</v>
      </c>
      <c r="P71" s="204"/>
      <c r="Q71" s="99">
        <f t="shared" si="2"/>
        <v>993.2220140910226</v>
      </c>
      <c r="R71" s="55" t="s">
        <v>12</v>
      </c>
    </row>
    <row r="72" spans="1:18" ht="15" customHeight="1">
      <c r="A72" s="48">
        <v>2013</v>
      </c>
      <c r="B72" s="75" t="s">
        <v>129</v>
      </c>
      <c r="C72" s="602"/>
      <c r="D72" s="602"/>
      <c r="E72" s="602"/>
      <c r="F72" s="143">
        <v>1</v>
      </c>
      <c r="G72" s="53"/>
      <c r="H72" s="53">
        <v>1</v>
      </c>
      <c r="I72" s="53">
        <v>1</v>
      </c>
      <c r="J72" s="53"/>
      <c r="K72" s="25"/>
      <c r="L72" s="25"/>
      <c r="M72" s="262">
        <v>1929</v>
      </c>
      <c r="N72" s="48" t="s">
        <v>88</v>
      </c>
      <c r="O72" s="201">
        <v>33.75</v>
      </c>
      <c r="P72" s="204"/>
      <c r="Q72" s="99">
        <f t="shared" si="2"/>
        <v>936.3475691500563</v>
      </c>
      <c r="R72" s="55" t="s">
        <v>12</v>
      </c>
    </row>
    <row r="73" spans="1:18" ht="15" customHeight="1">
      <c r="A73" s="48">
        <v>2013</v>
      </c>
      <c r="B73" s="75" t="s">
        <v>129</v>
      </c>
      <c r="C73" s="602"/>
      <c r="D73" s="602"/>
      <c r="E73" s="602"/>
      <c r="F73" s="143">
        <v>1</v>
      </c>
      <c r="G73" s="53">
        <v>1</v>
      </c>
      <c r="H73" s="53"/>
      <c r="I73" s="53">
        <v>1</v>
      </c>
      <c r="J73" s="53"/>
      <c r="K73" s="25"/>
      <c r="L73" s="25"/>
      <c r="M73" s="262">
        <v>1935</v>
      </c>
      <c r="N73" s="48" t="s">
        <v>88</v>
      </c>
      <c r="O73" s="201">
        <v>47.5</v>
      </c>
      <c r="P73" s="204"/>
      <c r="Q73" s="99">
        <f t="shared" si="2"/>
        <v>1317.822504729709</v>
      </c>
      <c r="R73" s="55" t="s">
        <v>12</v>
      </c>
    </row>
    <row r="74" spans="1:18" ht="15" customHeight="1">
      <c r="A74" s="48">
        <v>2013</v>
      </c>
      <c r="B74" s="75" t="s">
        <v>129</v>
      </c>
      <c r="C74" s="602"/>
      <c r="D74" s="602"/>
      <c r="E74" s="602"/>
      <c r="F74" s="143">
        <v>1</v>
      </c>
      <c r="G74" s="53"/>
      <c r="H74" s="53">
        <v>1</v>
      </c>
      <c r="I74" s="53">
        <v>1</v>
      </c>
      <c r="J74" s="53"/>
      <c r="K74" s="25"/>
      <c r="L74" s="25"/>
      <c r="M74" s="262">
        <v>1930</v>
      </c>
      <c r="N74" s="48" t="s">
        <v>88</v>
      </c>
      <c r="O74" s="201">
        <v>72.25</v>
      </c>
      <c r="P74" s="204"/>
      <c r="Q74" s="99">
        <f t="shared" si="2"/>
        <v>2004.4773887730837</v>
      </c>
      <c r="R74" s="55" t="s">
        <v>12</v>
      </c>
    </row>
    <row r="75" spans="1:18" ht="15" customHeight="1">
      <c r="A75" s="48">
        <v>2013</v>
      </c>
      <c r="B75" s="75" t="s">
        <v>129</v>
      </c>
      <c r="C75" s="602"/>
      <c r="D75" s="602"/>
      <c r="E75" s="602"/>
      <c r="F75" s="143">
        <v>1</v>
      </c>
      <c r="G75" s="53">
        <v>1</v>
      </c>
      <c r="I75" s="53">
        <v>1</v>
      </c>
      <c r="J75" s="53"/>
      <c r="K75" s="25"/>
      <c r="L75" s="25"/>
      <c r="M75" s="262">
        <v>1937</v>
      </c>
      <c r="N75" s="48" t="s">
        <v>88</v>
      </c>
      <c r="O75" s="201">
        <v>6.25</v>
      </c>
      <c r="P75" s="204"/>
      <c r="Q75" s="99">
        <f t="shared" si="2"/>
        <v>173.39769799075117</v>
      </c>
      <c r="R75" s="55" t="s">
        <v>12</v>
      </c>
    </row>
    <row r="76" spans="1:18" ht="15" customHeight="1">
      <c r="A76" s="48">
        <v>2013</v>
      </c>
      <c r="B76" s="75" t="s">
        <v>129</v>
      </c>
      <c r="C76" s="602"/>
      <c r="D76" s="602"/>
      <c r="E76" s="602"/>
      <c r="F76" s="143">
        <v>1</v>
      </c>
      <c r="G76" s="53">
        <v>1</v>
      </c>
      <c r="I76" s="53">
        <v>1</v>
      </c>
      <c r="J76" s="53"/>
      <c r="K76" s="25"/>
      <c r="L76" s="25"/>
      <c r="M76" s="262">
        <v>1930</v>
      </c>
      <c r="N76" s="48" t="s">
        <v>88</v>
      </c>
      <c r="O76" s="201">
        <v>61.25</v>
      </c>
      <c r="P76" s="204"/>
      <c r="Q76" s="99">
        <f t="shared" si="2"/>
        <v>1699.2974403093615</v>
      </c>
      <c r="R76" s="55" t="s">
        <v>12</v>
      </c>
    </row>
    <row r="77" spans="1:18" ht="15" customHeight="1">
      <c r="A77" s="48">
        <v>2013</v>
      </c>
      <c r="B77" s="75" t="s">
        <v>129</v>
      </c>
      <c r="C77" s="602"/>
      <c r="D77" s="602"/>
      <c r="E77" s="602"/>
      <c r="F77" s="143">
        <v>1</v>
      </c>
      <c r="G77" s="53"/>
      <c r="H77" s="53">
        <v>1</v>
      </c>
      <c r="I77" s="53">
        <v>1</v>
      </c>
      <c r="J77" s="53"/>
      <c r="K77" s="25"/>
      <c r="L77" s="25"/>
      <c r="M77" s="262">
        <v>1919</v>
      </c>
      <c r="N77" s="48" t="s">
        <v>88</v>
      </c>
      <c r="O77" s="201">
        <v>3.75</v>
      </c>
      <c r="P77" s="204"/>
      <c r="Q77" s="99">
        <f t="shared" si="2"/>
        <v>104.03861879445071</v>
      </c>
      <c r="R77" s="55" t="s">
        <v>12</v>
      </c>
    </row>
    <row r="78" spans="1:18" ht="15" customHeight="1">
      <c r="A78" s="48">
        <v>2013</v>
      </c>
      <c r="B78" s="75" t="s">
        <v>129</v>
      </c>
      <c r="C78" s="602"/>
      <c r="D78" s="602"/>
      <c r="E78" s="602"/>
      <c r="F78" s="143">
        <v>1</v>
      </c>
      <c r="G78" s="53">
        <v>1</v>
      </c>
      <c r="H78" s="53"/>
      <c r="I78" s="53">
        <v>1</v>
      </c>
      <c r="J78" s="53"/>
      <c r="K78" s="25"/>
      <c r="L78" s="25"/>
      <c r="M78" s="262">
        <v>1941</v>
      </c>
      <c r="N78" s="48" t="s">
        <v>88</v>
      </c>
      <c r="O78" s="201">
        <v>12.5</v>
      </c>
      <c r="P78" s="204"/>
      <c r="Q78" s="99">
        <f t="shared" si="2"/>
        <v>346.79539598150234</v>
      </c>
      <c r="R78" s="55" t="s">
        <v>12</v>
      </c>
    </row>
    <row r="79" spans="1:18" ht="15" customHeight="1">
      <c r="A79" s="48">
        <v>2013</v>
      </c>
      <c r="B79" s="75" t="s">
        <v>129</v>
      </c>
      <c r="C79" s="602"/>
      <c r="D79" s="602"/>
      <c r="E79" s="602"/>
      <c r="F79" s="143">
        <v>1</v>
      </c>
      <c r="G79" s="53"/>
      <c r="H79" s="53">
        <v>1</v>
      </c>
      <c r="I79" s="53">
        <v>1</v>
      </c>
      <c r="J79" s="53"/>
      <c r="K79" s="25"/>
      <c r="L79" s="25"/>
      <c r="M79" s="262">
        <v>1932</v>
      </c>
      <c r="N79" s="48" t="s">
        <v>88</v>
      </c>
      <c r="O79" s="201">
        <v>16.25</v>
      </c>
      <c r="P79" s="204"/>
      <c r="Q79" s="99">
        <f t="shared" si="2"/>
        <v>450.83401477595305</v>
      </c>
      <c r="R79" s="55" t="s">
        <v>12</v>
      </c>
    </row>
    <row r="80" spans="1:18" ht="15" customHeight="1">
      <c r="A80" s="48">
        <v>2013</v>
      </c>
      <c r="B80" s="75" t="s">
        <v>129</v>
      </c>
      <c r="C80" s="602"/>
      <c r="D80" s="602"/>
      <c r="E80" s="602"/>
      <c r="F80" s="143">
        <v>1</v>
      </c>
      <c r="G80" s="53">
        <v>1</v>
      </c>
      <c r="H80" s="53"/>
      <c r="I80" s="53">
        <v>1</v>
      </c>
      <c r="J80" s="53"/>
      <c r="K80" s="25"/>
      <c r="L80" s="25"/>
      <c r="M80" s="262">
        <v>1931</v>
      </c>
      <c r="N80" s="48" t="s">
        <v>88</v>
      </c>
      <c r="O80" s="201">
        <v>35</v>
      </c>
      <c r="P80" s="204"/>
      <c r="Q80" s="99">
        <f t="shared" si="2"/>
        <v>971.0271087482066</v>
      </c>
      <c r="R80" s="55" t="s">
        <v>12</v>
      </c>
    </row>
    <row r="81" spans="1:18" ht="15" customHeight="1">
      <c r="A81" s="48">
        <v>2013</v>
      </c>
      <c r="B81" s="75" t="s">
        <v>129</v>
      </c>
      <c r="C81" s="602"/>
      <c r="D81" s="602"/>
      <c r="E81" s="602"/>
      <c r="F81" s="143">
        <v>1</v>
      </c>
      <c r="G81" s="53">
        <v>1</v>
      </c>
      <c r="H81" s="53"/>
      <c r="I81" s="53">
        <v>1</v>
      </c>
      <c r="J81" s="53"/>
      <c r="K81" s="25"/>
      <c r="L81" s="25"/>
      <c r="M81" s="262">
        <v>1944</v>
      </c>
      <c r="N81" s="48" t="s">
        <v>88</v>
      </c>
      <c r="O81" s="201">
        <v>15</v>
      </c>
      <c r="P81" s="204"/>
      <c r="Q81" s="99">
        <f t="shared" si="2"/>
        <v>416.15447517780285</v>
      </c>
      <c r="R81" s="55" t="s">
        <v>12</v>
      </c>
    </row>
    <row r="82" spans="1:18" ht="15" customHeight="1">
      <c r="A82" s="48">
        <v>2013</v>
      </c>
      <c r="B82" s="75" t="s">
        <v>129</v>
      </c>
      <c r="C82" s="602"/>
      <c r="D82" s="602"/>
      <c r="E82" s="602"/>
      <c r="F82" s="143">
        <v>1</v>
      </c>
      <c r="G82" s="74">
        <v>1</v>
      </c>
      <c r="H82" s="74"/>
      <c r="I82" s="53">
        <v>1</v>
      </c>
      <c r="J82" s="74"/>
      <c r="K82" s="25"/>
      <c r="L82" s="25"/>
      <c r="M82" s="262">
        <v>1920</v>
      </c>
      <c r="N82" s="48" t="s">
        <v>88</v>
      </c>
      <c r="O82" s="201">
        <v>30.75</v>
      </c>
      <c r="P82" s="204"/>
      <c r="Q82" s="99">
        <f t="shared" si="2"/>
        <v>853.1166741144958</v>
      </c>
      <c r="R82" s="55" t="s">
        <v>12</v>
      </c>
    </row>
    <row r="83" spans="1:18" ht="15" customHeight="1">
      <c r="A83" s="48">
        <v>2013</v>
      </c>
      <c r="B83" s="75" t="s">
        <v>129</v>
      </c>
      <c r="C83" s="602"/>
      <c r="D83" s="602"/>
      <c r="E83" s="602"/>
      <c r="F83" s="143">
        <v>1</v>
      </c>
      <c r="G83" s="74"/>
      <c r="H83" s="74">
        <v>1</v>
      </c>
      <c r="I83" s="53">
        <v>1</v>
      </c>
      <c r="J83" s="74"/>
      <c r="K83" s="25"/>
      <c r="L83" s="25"/>
      <c r="M83" s="262">
        <v>1913</v>
      </c>
      <c r="N83" s="48" t="s">
        <v>88</v>
      </c>
      <c r="O83" s="201">
        <v>2.5</v>
      </c>
      <c r="P83" s="204"/>
      <c r="Q83" s="99">
        <f t="shared" si="2"/>
        <v>69.35907919630047</v>
      </c>
      <c r="R83" s="55" t="s">
        <v>12</v>
      </c>
    </row>
    <row r="84" spans="1:18" ht="15" customHeight="1">
      <c r="A84" s="48">
        <v>2013</v>
      </c>
      <c r="B84" s="75" t="s">
        <v>129</v>
      </c>
      <c r="C84" s="602"/>
      <c r="D84" s="602"/>
      <c r="E84" s="602"/>
      <c r="F84" s="143">
        <v>1</v>
      </c>
      <c r="G84" s="74"/>
      <c r="H84" s="74">
        <v>1</v>
      </c>
      <c r="I84" s="53">
        <v>1</v>
      </c>
      <c r="J84" s="74"/>
      <c r="K84" s="25"/>
      <c r="L84" s="25"/>
      <c r="M84" s="262">
        <v>1930</v>
      </c>
      <c r="N84" s="48" t="s">
        <v>88</v>
      </c>
      <c r="O84" s="201">
        <v>11.25</v>
      </c>
      <c r="P84" s="204"/>
      <c r="Q84" s="99">
        <f t="shared" si="2"/>
        <v>312.11585638335214</v>
      </c>
      <c r="R84" s="55" t="s">
        <v>12</v>
      </c>
    </row>
    <row r="85" spans="1:18" ht="15" customHeight="1">
      <c r="A85" s="48">
        <v>2013</v>
      </c>
      <c r="B85" s="75" t="s">
        <v>129</v>
      </c>
      <c r="C85" s="602"/>
      <c r="D85" s="602"/>
      <c r="E85" s="602"/>
      <c r="F85" s="143">
        <v>1</v>
      </c>
      <c r="G85" s="74">
        <v>1</v>
      </c>
      <c r="H85" s="74"/>
      <c r="I85" s="53">
        <v>1</v>
      </c>
      <c r="J85" s="74"/>
      <c r="K85" s="25"/>
      <c r="L85" s="25"/>
      <c r="M85" s="262">
        <v>1931</v>
      </c>
      <c r="N85" s="48" t="s">
        <v>88</v>
      </c>
      <c r="O85" s="201">
        <v>31.25</v>
      </c>
      <c r="P85" s="204"/>
      <c r="Q85" s="99">
        <f t="shared" si="2"/>
        <v>866.9884899537559</v>
      </c>
      <c r="R85" s="55" t="s">
        <v>12</v>
      </c>
    </row>
    <row r="86" spans="1:18" ht="15" customHeight="1">
      <c r="A86" s="651" t="s">
        <v>161</v>
      </c>
      <c r="B86" s="651"/>
      <c r="C86" s="34" t="s">
        <v>154</v>
      </c>
      <c r="D86" s="34"/>
      <c r="E86" s="34"/>
      <c r="F86" s="34">
        <f>SUM(F65:F85)</f>
        <v>21</v>
      </c>
      <c r="G86" s="34">
        <f>SUM(G65:G85)</f>
        <v>8</v>
      </c>
      <c r="H86" s="34">
        <f>SUM(H65:H85)</f>
        <v>13</v>
      </c>
      <c r="I86" s="34">
        <f>SUM(I65:I85)</f>
        <v>21</v>
      </c>
      <c r="J86" s="34">
        <f>SUM(J65:J85)</f>
        <v>0</v>
      </c>
      <c r="K86" s="51"/>
      <c r="L86" s="51"/>
      <c r="M86" s="34"/>
      <c r="N86" s="51"/>
      <c r="O86" s="202">
        <f>SUM(O65:O85)</f>
        <v>567.55</v>
      </c>
      <c r="P86" s="202"/>
      <c r="Q86" s="228">
        <f>SUM(Q65:Q85)</f>
        <v>15745.898159144132</v>
      </c>
      <c r="R86" s="34"/>
    </row>
    <row r="87" spans="1:123" s="57" customFormat="1" ht="15" customHeight="1">
      <c r="A87" s="650" t="s">
        <v>147</v>
      </c>
      <c r="B87" s="650"/>
      <c r="C87" s="20" t="s">
        <v>154</v>
      </c>
      <c r="D87" s="20"/>
      <c r="E87" s="20"/>
      <c r="F87" s="23"/>
      <c r="G87" s="23"/>
      <c r="H87" s="23"/>
      <c r="I87" s="23"/>
      <c r="J87" s="23"/>
      <c r="K87" s="52"/>
      <c r="L87" s="52"/>
      <c r="M87" s="23"/>
      <c r="N87" s="52"/>
      <c r="O87" s="203"/>
      <c r="P87" s="203"/>
      <c r="Q87" s="236"/>
      <c r="R87" s="23"/>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row>
    <row r="88" spans="1:18" ht="40.5" customHeight="1">
      <c r="A88" s="24" t="s">
        <v>124</v>
      </c>
      <c r="B88" s="24" t="s">
        <v>125</v>
      </c>
      <c r="C88" s="24" t="s">
        <v>138</v>
      </c>
      <c r="D88" s="24" t="s">
        <v>44</v>
      </c>
      <c r="E88" s="24" t="s">
        <v>45</v>
      </c>
      <c r="F88" s="23" t="s">
        <v>62</v>
      </c>
      <c r="G88" s="24" t="s">
        <v>156</v>
      </c>
      <c r="H88" s="24" t="s">
        <v>157</v>
      </c>
      <c r="I88" s="24" t="s">
        <v>69</v>
      </c>
      <c r="J88" s="24" t="s">
        <v>63</v>
      </c>
      <c r="K88" s="24" t="s">
        <v>216</v>
      </c>
      <c r="L88" s="24" t="s">
        <v>18</v>
      </c>
      <c r="M88" s="24" t="s">
        <v>61</v>
      </c>
      <c r="N88" s="24" t="s">
        <v>10</v>
      </c>
      <c r="O88" s="146" t="s">
        <v>122</v>
      </c>
      <c r="P88" s="146" t="s">
        <v>123</v>
      </c>
      <c r="Q88" s="140" t="s">
        <v>11</v>
      </c>
      <c r="R88" s="140" t="s">
        <v>21</v>
      </c>
    </row>
    <row r="89" spans="1:18" ht="15" customHeight="1">
      <c r="A89" s="48">
        <v>2013</v>
      </c>
      <c r="B89" s="75" t="s">
        <v>130</v>
      </c>
      <c r="C89" s="602"/>
      <c r="D89" s="602"/>
      <c r="E89" s="602"/>
      <c r="F89" s="143">
        <v>1</v>
      </c>
      <c r="G89" s="53"/>
      <c r="H89" s="53">
        <v>1</v>
      </c>
      <c r="I89" s="54">
        <v>1</v>
      </c>
      <c r="J89" s="53"/>
      <c r="K89" s="25"/>
      <c r="L89" s="25"/>
      <c r="M89" s="262">
        <v>1912</v>
      </c>
      <c r="N89" s="48" t="s">
        <v>88</v>
      </c>
      <c r="O89" s="201">
        <v>33.75</v>
      </c>
      <c r="P89" s="204"/>
      <c r="Q89" s="99">
        <f>$Q$195/$O$195*O89</f>
        <v>936.3475691500563</v>
      </c>
      <c r="R89" s="55" t="s">
        <v>12</v>
      </c>
    </row>
    <row r="90" spans="1:18" ht="15" customHeight="1">
      <c r="A90" s="48">
        <v>2013</v>
      </c>
      <c r="B90" s="75" t="s">
        <v>130</v>
      </c>
      <c r="C90" s="602"/>
      <c r="D90" s="602"/>
      <c r="E90" s="602"/>
      <c r="F90" s="143">
        <v>1</v>
      </c>
      <c r="G90" s="53"/>
      <c r="H90" s="53">
        <v>1</v>
      </c>
      <c r="I90" s="54">
        <v>1</v>
      </c>
      <c r="J90" s="53"/>
      <c r="K90" s="25"/>
      <c r="L90" s="25"/>
      <c r="M90" s="262">
        <v>1933</v>
      </c>
      <c r="N90" s="48" t="s">
        <v>88</v>
      </c>
      <c r="O90" s="201">
        <v>45.33</v>
      </c>
      <c r="P90" s="204"/>
      <c r="Q90" s="99">
        <f aca="true" t="shared" si="3" ref="Q90:Q108">$Q$195/$O$195*O90</f>
        <v>1257.6188239873202</v>
      </c>
      <c r="R90" s="55" t="s">
        <v>12</v>
      </c>
    </row>
    <row r="91" spans="1:18" ht="15" customHeight="1">
      <c r="A91" s="48">
        <v>2013</v>
      </c>
      <c r="B91" s="75" t="s">
        <v>130</v>
      </c>
      <c r="C91" s="602"/>
      <c r="D91" s="602"/>
      <c r="E91" s="602"/>
      <c r="F91" s="143">
        <v>1</v>
      </c>
      <c r="G91" s="53"/>
      <c r="H91" s="53">
        <v>1</v>
      </c>
      <c r="I91" s="54">
        <v>1</v>
      </c>
      <c r="J91" s="53"/>
      <c r="K91" s="25"/>
      <c r="L91" s="25"/>
      <c r="M91" s="262">
        <v>1912</v>
      </c>
      <c r="N91" s="48" t="s">
        <v>88</v>
      </c>
      <c r="O91" s="201">
        <v>1.25</v>
      </c>
      <c r="P91" s="204"/>
      <c r="Q91" s="99">
        <f t="shared" si="3"/>
        <v>34.679539598150235</v>
      </c>
      <c r="R91" s="55" t="s">
        <v>12</v>
      </c>
    </row>
    <row r="92" spans="1:18" ht="15" customHeight="1">
      <c r="A92" s="48">
        <v>2013</v>
      </c>
      <c r="B92" s="75" t="s">
        <v>130</v>
      </c>
      <c r="C92" s="602"/>
      <c r="D92" s="602"/>
      <c r="E92" s="602"/>
      <c r="F92" s="143">
        <v>1</v>
      </c>
      <c r="G92" s="53"/>
      <c r="H92" s="53">
        <v>1</v>
      </c>
      <c r="I92" s="54">
        <v>1</v>
      </c>
      <c r="J92" s="53"/>
      <c r="K92" s="25"/>
      <c r="L92" s="25"/>
      <c r="M92" s="262">
        <v>1934</v>
      </c>
      <c r="N92" s="48" t="s">
        <v>88</v>
      </c>
      <c r="O92" s="201">
        <v>5</v>
      </c>
      <c r="P92" s="204"/>
      <c r="Q92" s="99">
        <f t="shared" si="3"/>
        <v>138.71815839260094</v>
      </c>
      <c r="R92" s="55" t="s">
        <v>12</v>
      </c>
    </row>
    <row r="93" spans="1:18" ht="15" customHeight="1">
      <c r="A93" s="48">
        <v>2013</v>
      </c>
      <c r="B93" s="75" t="s">
        <v>130</v>
      </c>
      <c r="C93" s="602"/>
      <c r="D93" s="602"/>
      <c r="E93" s="602"/>
      <c r="F93" s="143">
        <v>1</v>
      </c>
      <c r="G93" s="53">
        <v>1</v>
      </c>
      <c r="H93" s="53"/>
      <c r="I93" s="54">
        <v>1</v>
      </c>
      <c r="J93" s="53"/>
      <c r="K93" s="25"/>
      <c r="L93" s="25"/>
      <c r="M93" s="262">
        <v>1952</v>
      </c>
      <c r="N93" s="48" t="s">
        <v>88</v>
      </c>
      <c r="O93" s="201">
        <v>42.66</v>
      </c>
      <c r="P93" s="204"/>
      <c r="Q93" s="99">
        <f t="shared" si="3"/>
        <v>1183.543327405671</v>
      </c>
      <c r="R93" s="55" t="s">
        <v>12</v>
      </c>
    </row>
    <row r="94" spans="1:18" ht="15" customHeight="1">
      <c r="A94" s="48">
        <v>2013</v>
      </c>
      <c r="B94" s="75" t="s">
        <v>130</v>
      </c>
      <c r="C94" s="602"/>
      <c r="D94" s="602"/>
      <c r="E94" s="602"/>
      <c r="F94" s="143">
        <v>1</v>
      </c>
      <c r="G94" s="53"/>
      <c r="H94" s="53">
        <v>1</v>
      </c>
      <c r="I94" s="54">
        <v>1</v>
      </c>
      <c r="J94" s="53"/>
      <c r="K94" s="25"/>
      <c r="L94" s="25"/>
      <c r="M94" s="262">
        <v>1917</v>
      </c>
      <c r="N94" s="48" t="s">
        <v>88</v>
      </c>
      <c r="O94" s="201">
        <v>7.5</v>
      </c>
      <c r="P94" s="204"/>
      <c r="Q94" s="99">
        <f t="shared" si="3"/>
        <v>208.07723758890143</v>
      </c>
      <c r="R94" s="55" t="s">
        <v>12</v>
      </c>
    </row>
    <row r="95" spans="1:18" ht="15" customHeight="1">
      <c r="A95" s="48">
        <v>2013</v>
      </c>
      <c r="B95" s="75" t="s">
        <v>130</v>
      </c>
      <c r="C95" s="602"/>
      <c r="D95" s="602"/>
      <c r="E95" s="602"/>
      <c r="F95" s="143">
        <v>1</v>
      </c>
      <c r="G95" s="53"/>
      <c r="H95" s="53">
        <v>1</v>
      </c>
      <c r="I95" s="54">
        <v>1</v>
      </c>
      <c r="J95" s="53"/>
      <c r="K95" s="25"/>
      <c r="L95" s="25"/>
      <c r="M95" s="262">
        <v>1928</v>
      </c>
      <c r="N95" s="48" t="s">
        <v>88</v>
      </c>
      <c r="O95" s="201">
        <v>15</v>
      </c>
      <c r="P95" s="204"/>
      <c r="Q95" s="99">
        <f t="shared" si="3"/>
        <v>416.15447517780285</v>
      </c>
      <c r="R95" s="55" t="s">
        <v>12</v>
      </c>
    </row>
    <row r="96" spans="1:18" ht="15" customHeight="1">
      <c r="A96" s="48">
        <v>2013</v>
      </c>
      <c r="B96" s="75" t="s">
        <v>130</v>
      </c>
      <c r="C96" s="602"/>
      <c r="D96" s="602"/>
      <c r="E96" s="602"/>
      <c r="F96" s="143">
        <v>1</v>
      </c>
      <c r="G96" s="53"/>
      <c r="H96" s="53">
        <v>1</v>
      </c>
      <c r="I96" s="54">
        <v>1</v>
      </c>
      <c r="J96" s="53"/>
      <c r="K96" s="25"/>
      <c r="L96" s="25"/>
      <c r="M96" s="262">
        <v>1921</v>
      </c>
      <c r="N96" s="48" t="s">
        <v>88</v>
      </c>
      <c r="O96" s="201">
        <v>42.67</v>
      </c>
      <c r="P96" s="204"/>
      <c r="Q96" s="99">
        <f t="shared" si="3"/>
        <v>1183.8207637224564</v>
      </c>
      <c r="R96" s="55" t="s">
        <v>12</v>
      </c>
    </row>
    <row r="97" spans="1:18" ht="15" customHeight="1">
      <c r="A97" s="48">
        <v>2013</v>
      </c>
      <c r="B97" s="75" t="s">
        <v>130</v>
      </c>
      <c r="C97" s="602"/>
      <c r="D97" s="602"/>
      <c r="E97" s="602"/>
      <c r="F97" s="143">
        <v>1</v>
      </c>
      <c r="G97" s="53">
        <v>1</v>
      </c>
      <c r="H97" s="53"/>
      <c r="I97" s="54">
        <v>1</v>
      </c>
      <c r="J97" s="53"/>
      <c r="K97" s="25"/>
      <c r="L97" s="25"/>
      <c r="M97" s="262">
        <v>1931</v>
      </c>
      <c r="N97" s="48" t="s">
        <v>88</v>
      </c>
      <c r="O97" s="201">
        <v>37.33</v>
      </c>
      <c r="P97" s="204"/>
      <c r="Q97" s="99">
        <f t="shared" si="3"/>
        <v>1035.6697705591587</v>
      </c>
      <c r="R97" s="55" t="s">
        <v>12</v>
      </c>
    </row>
    <row r="98" spans="1:18" ht="15" customHeight="1">
      <c r="A98" s="48">
        <v>2013</v>
      </c>
      <c r="B98" s="75" t="s">
        <v>130</v>
      </c>
      <c r="C98" s="602"/>
      <c r="D98" s="602"/>
      <c r="E98" s="602"/>
      <c r="F98" s="143">
        <v>1</v>
      </c>
      <c r="G98" s="53">
        <v>1</v>
      </c>
      <c r="H98" s="53"/>
      <c r="I98" s="54">
        <v>1</v>
      </c>
      <c r="J98" s="53"/>
      <c r="K98" s="25"/>
      <c r="L98" s="25"/>
      <c r="M98" s="262">
        <v>1926</v>
      </c>
      <c r="N98" s="48" t="s">
        <v>88</v>
      </c>
      <c r="O98" s="201">
        <v>32</v>
      </c>
      <c r="P98" s="204"/>
      <c r="Q98" s="99">
        <f t="shared" si="3"/>
        <v>887.796213712646</v>
      </c>
      <c r="R98" s="55" t="s">
        <v>12</v>
      </c>
    </row>
    <row r="99" spans="1:18" ht="15" customHeight="1">
      <c r="A99" s="48">
        <v>2013</v>
      </c>
      <c r="B99" s="75" t="s">
        <v>130</v>
      </c>
      <c r="C99" s="602"/>
      <c r="D99" s="602"/>
      <c r="E99" s="602"/>
      <c r="F99" s="143">
        <v>1</v>
      </c>
      <c r="G99" s="53">
        <v>1</v>
      </c>
      <c r="H99" s="53"/>
      <c r="I99" s="54">
        <v>1</v>
      </c>
      <c r="J99" s="53"/>
      <c r="K99" s="25"/>
      <c r="L99" s="25"/>
      <c r="M99" s="262">
        <v>1944</v>
      </c>
      <c r="N99" s="48" t="s">
        <v>88</v>
      </c>
      <c r="O99" s="201">
        <v>14.75</v>
      </c>
      <c r="P99" s="204"/>
      <c r="Q99" s="99">
        <f t="shared" si="3"/>
        <v>409.21856725817275</v>
      </c>
      <c r="R99" s="55" t="s">
        <v>12</v>
      </c>
    </row>
    <row r="100" spans="1:18" ht="15" customHeight="1">
      <c r="A100" s="48">
        <v>2013</v>
      </c>
      <c r="B100" s="75" t="s">
        <v>130</v>
      </c>
      <c r="C100" s="602"/>
      <c r="D100" s="602"/>
      <c r="E100" s="602"/>
      <c r="F100" s="143">
        <v>1</v>
      </c>
      <c r="G100" s="53"/>
      <c r="H100" s="53">
        <v>1</v>
      </c>
      <c r="I100" s="54">
        <v>1</v>
      </c>
      <c r="J100" s="53"/>
      <c r="K100" s="25"/>
      <c r="L100" s="25"/>
      <c r="M100" s="262">
        <v>1934</v>
      </c>
      <c r="N100" s="48" t="s">
        <v>88</v>
      </c>
      <c r="O100" s="201">
        <v>59</v>
      </c>
      <c r="P100" s="204"/>
      <c r="Q100" s="99">
        <f t="shared" si="3"/>
        <v>1636.874269032691</v>
      </c>
      <c r="R100" s="55" t="s">
        <v>12</v>
      </c>
    </row>
    <row r="101" spans="1:18" ht="15" customHeight="1">
      <c r="A101" s="48">
        <v>2013</v>
      </c>
      <c r="B101" s="75" t="s">
        <v>130</v>
      </c>
      <c r="C101" s="602"/>
      <c r="D101" s="602"/>
      <c r="E101" s="602"/>
      <c r="F101" s="143">
        <v>1</v>
      </c>
      <c r="H101" s="53">
        <v>1</v>
      </c>
      <c r="I101" s="54">
        <v>1</v>
      </c>
      <c r="J101" s="53"/>
      <c r="K101" s="25"/>
      <c r="L101" s="25"/>
      <c r="M101" s="262">
        <v>1935</v>
      </c>
      <c r="N101" s="48" t="s">
        <v>88</v>
      </c>
      <c r="O101" s="201">
        <v>22.5</v>
      </c>
      <c r="P101" s="204"/>
      <c r="Q101" s="99">
        <f t="shared" si="3"/>
        <v>624.2317127667043</v>
      </c>
      <c r="R101" s="55" t="s">
        <v>12</v>
      </c>
    </row>
    <row r="102" spans="1:18" ht="15" customHeight="1">
      <c r="A102" s="48">
        <v>2013</v>
      </c>
      <c r="B102" s="75" t="s">
        <v>130</v>
      </c>
      <c r="C102" s="602"/>
      <c r="D102" s="602"/>
      <c r="E102" s="602"/>
      <c r="F102" s="143">
        <v>1</v>
      </c>
      <c r="G102" s="53">
        <v>1</v>
      </c>
      <c r="I102" s="54">
        <v>1</v>
      </c>
      <c r="J102" s="53"/>
      <c r="K102" s="25"/>
      <c r="L102" s="25"/>
      <c r="M102" s="262">
        <v>1932</v>
      </c>
      <c r="N102" s="48" t="s">
        <v>88</v>
      </c>
      <c r="O102" s="201">
        <v>12.5</v>
      </c>
      <c r="P102" s="204"/>
      <c r="Q102" s="99">
        <f t="shared" si="3"/>
        <v>346.79539598150234</v>
      </c>
      <c r="R102" s="55" t="s">
        <v>12</v>
      </c>
    </row>
    <row r="103" spans="1:18" ht="15" customHeight="1">
      <c r="A103" s="48">
        <v>2013</v>
      </c>
      <c r="B103" s="75" t="s">
        <v>130</v>
      </c>
      <c r="C103" s="602"/>
      <c r="D103" s="602"/>
      <c r="E103" s="602"/>
      <c r="F103" s="143">
        <v>1</v>
      </c>
      <c r="H103" s="53">
        <v>1</v>
      </c>
      <c r="I103" s="54">
        <v>1</v>
      </c>
      <c r="J103" s="53"/>
      <c r="K103" s="25"/>
      <c r="L103" s="25"/>
      <c r="M103" s="262">
        <v>1926</v>
      </c>
      <c r="N103" s="48" t="s">
        <v>88</v>
      </c>
      <c r="O103" s="201">
        <v>54.58</v>
      </c>
      <c r="P103" s="204"/>
      <c r="Q103" s="99">
        <f t="shared" si="3"/>
        <v>1514.2474170136318</v>
      </c>
      <c r="R103" s="55" t="s">
        <v>12</v>
      </c>
    </row>
    <row r="104" spans="1:18" ht="15" customHeight="1">
      <c r="A104" s="48">
        <v>2013</v>
      </c>
      <c r="B104" s="75" t="s">
        <v>130</v>
      </c>
      <c r="C104" s="602"/>
      <c r="D104" s="602"/>
      <c r="E104" s="602"/>
      <c r="F104" s="143">
        <v>1</v>
      </c>
      <c r="G104" s="74">
        <v>1</v>
      </c>
      <c r="H104" s="74"/>
      <c r="I104" s="54">
        <v>1</v>
      </c>
      <c r="J104" s="74"/>
      <c r="K104" s="25"/>
      <c r="L104" s="25"/>
      <c r="M104" s="262">
        <v>1931</v>
      </c>
      <c r="N104" s="48" t="s">
        <v>88</v>
      </c>
      <c r="O104" s="201">
        <v>54.67</v>
      </c>
      <c r="P104" s="204"/>
      <c r="Q104" s="99">
        <f t="shared" si="3"/>
        <v>1516.7443438646987</v>
      </c>
      <c r="R104" s="55" t="s">
        <v>12</v>
      </c>
    </row>
    <row r="105" spans="1:18" ht="15" customHeight="1">
      <c r="A105" s="48">
        <v>2013</v>
      </c>
      <c r="B105" s="75" t="s">
        <v>130</v>
      </c>
      <c r="C105" s="602"/>
      <c r="D105" s="602"/>
      <c r="E105" s="602"/>
      <c r="F105" s="143">
        <v>1</v>
      </c>
      <c r="G105" s="74"/>
      <c r="H105" s="74">
        <v>1</v>
      </c>
      <c r="I105" s="54">
        <v>1</v>
      </c>
      <c r="J105" s="74"/>
      <c r="K105" s="25"/>
      <c r="L105" s="25"/>
      <c r="M105" s="262">
        <v>1900</v>
      </c>
      <c r="N105" s="48" t="s">
        <v>88</v>
      </c>
      <c r="O105" s="201">
        <v>16</v>
      </c>
      <c r="P105" s="204"/>
      <c r="Q105" s="99">
        <f t="shared" si="3"/>
        <v>443.898106856323</v>
      </c>
      <c r="R105" s="55" t="s">
        <v>12</v>
      </c>
    </row>
    <row r="106" spans="1:18" ht="15" customHeight="1">
      <c r="A106" s="48">
        <v>2013</v>
      </c>
      <c r="B106" s="75" t="s">
        <v>130</v>
      </c>
      <c r="C106" s="602"/>
      <c r="D106" s="602"/>
      <c r="E106" s="602"/>
      <c r="F106" s="143">
        <v>1</v>
      </c>
      <c r="G106" s="74"/>
      <c r="H106" s="74">
        <v>1</v>
      </c>
      <c r="I106" s="54">
        <v>1</v>
      </c>
      <c r="J106" s="74"/>
      <c r="K106" s="25"/>
      <c r="L106" s="25"/>
      <c r="M106" s="262">
        <v>1923</v>
      </c>
      <c r="N106" s="48" t="s">
        <v>88</v>
      </c>
      <c r="O106" s="201">
        <v>1.33</v>
      </c>
      <c r="P106" s="204"/>
      <c r="Q106" s="99">
        <f t="shared" si="3"/>
        <v>36.899030132431854</v>
      </c>
      <c r="R106" s="55" t="s">
        <v>12</v>
      </c>
    </row>
    <row r="107" spans="1:18" ht="15" customHeight="1">
      <c r="A107" s="48">
        <v>2013</v>
      </c>
      <c r="B107" s="75" t="s">
        <v>130</v>
      </c>
      <c r="C107" s="602"/>
      <c r="D107" s="602"/>
      <c r="E107" s="602"/>
      <c r="F107" s="143">
        <v>1</v>
      </c>
      <c r="G107" s="74">
        <v>1</v>
      </c>
      <c r="H107" s="74"/>
      <c r="I107" s="54">
        <v>1</v>
      </c>
      <c r="J107" s="74"/>
      <c r="K107" s="25"/>
      <c r="L107" s="25"/>
      <c r="M107" s="262">
        <v>1961</v>
      </c>
      <c r="N107" s="48" t="s">
        <v>88</v>
      </c>
      <c r="O107" s="201">
        <v>1.25</v>
      </c>
      <c r="P107" s="204"/>
      <c r="Q107" s="99">
        <f t="shared" si="3"/>
        <v>34.679539598150235</v>
      </c>
      <c r="R107" s="55" t="s">
        <v>12</v>
      </c>
    </row>
    <row r="108" spans="1:18" ht="15" customHeight="1">
      <c r="A108" s="48">
        <v>2013</v>
      </c>
      <c r="B108" s="75" t="s">
        <v>130</v>
      </c>
      <c r="C108" s="602"/>
      <c r="D108" s="602"/>
      <c r="E108" s="602"/>
      <c r="F108" s="143">
        <v>1</v>
      </c>
      <c r="G108" s="74"/>
      <c r="H108" s="74">
        <v>1</v>
      </c>
      <c r="I108" s="54">
        <v>1</v>
      </c>
      <c r="J108" s="74"/>
      <c r="K108" s="25"/>
      <c r="L108" s="25"/>
      <c r="M108" s="262">
        <v>1938</v>
      </c>
      <c r="N108" s="48" t="s">
        <v>88</v>
      </c>
      <c r="O108" s="201">
        <v>34.5</v>
      </c>
      <c r="P108" s="204"/>
      <c r="Q108" s="99">
        <f t="shared" si="3"/>
        <v>957.1552929089465</v>
      </c>
      <c r="R108" s="55" t="s">
        <v>12</v>
      </c>
    </row>
    <row r="109" spans="1:18" ht="15" customHeight="1">
      <c r="A109" s="651" t="s">
        <v>162</v>
      </c>
      <c r="B109" s="651"/>
      <c r="C109" s="34" t="s">
        <v>154</v>
      </c>
      <c r="D109" s="34"/>
      <c r="E109" s="34"/>
      <c r="F109" s="40">
        <f>SUM(F89:F108)</f>
        <v>20</v>
      </c>
      <c r="G109" s="40">
        <f>SUM(G89:G108)</f>
        <v>7</v>
      </c>
      <c r="H109" s="40">
        <f>SUM(H89:H108)</f>
        <v>13</v>
      </c>
      <c r="I109" s="40">
        <f>SUM(I89:I108)</f>
        <v>20</v>
      </c>
      <c r="J109" s="40">
        <f>SUM(J89:J108)</f>
        <v>0</v>
      </c>
      <c r="K109" s="51"/>
      <c r="L109" s="51"/>
      <c r="M109" s="34"/>
      <c r="N109" s="51"/>
      <c r="O109" s="202">
        <f>SUM(O89:O108)</f>
        <v>533.5699999999999</v>
      </c>
      <c r="P109" s="202"/>
      <c r="Q109" s="228">
        <f>SUM(Q89:Q108)</f>
        <v>14803.169554708016</v>
      </c>
      <c r="R109" s="34"/>
    </row>
    <row r="110" spans="1:123" s="57" customFormat="1" ht="15" customHeight="1">
      <c r="A110" s="650" t="s">
        <v>148</v>
      </c>
      <c r="B110" s="650"/>
      <c r="C110" s="20" t="s">
        <v>154</v>
      </c>
      <c r="D110" s="20"/>
      <c r="E110" s="20"/>
      <c r="F110" s="23"/>
      <c r="G110" s="23"/>
      <c r="H110" s="23"/>
      <c r="I110" s="23"/>
      <c r="J110" s="23"/>
      <c r="K110" s="52"/>
      <c r="L110" s="52"/>
      <c r="M110" s="23"/>
      <c r="N110" s="52"/>
      <c r="O110" s="203"/>
      <c r="P110" s="203"/>
      <c r="Q110" s="236"/>
      <c r="R110" s="23"/>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row>
    <row r="111" spans="1:18" ht="40.5" customHeight="1">
      <c r="A111" s="24" t="s">
        <v>124</v>
      </c>
      <c r="B111" s="24" t="s">
        <v>125</v>
      </c>
      <c r="C111" s="24" t="s">
        <v>138</v>
      </c>
      <c r="D111" s="24" t="s">
        <v>44</v>
      </c>
      <c r="E111" s="24" t="s">
        <v>45</v>
      </c>
      <c r="F111" s="23" t="s">
        <v>62</v>
      </c>
      <c r="G111" s="24" t="s">
        <v>156</v>
      </c>
      <c r="H111" s="24" t="s">
        <v>157</v>
      </c>
      <c r="I111" s="24" t="s">
        <v>69</v>
      </c>
      <c r="J111" s="24" t="s">
        <v>63</v>
      </c>
      <c r="K111" s="24" t="s">
        <v>216</v>
      </c>
      <c r="L111" s="24" t="s">
        <v>18</v>
      </c>
      <c r="M111" s="24" t="s">
        <v>61</v>
      </c>
      <c r="N111" s="24" t="s">
        <v>10</v>
      </c>
      <c r="O111" s="146" t="s">
        <v>122</v>
      </c>
      <c r="P111" s="146" t="s">
        <v>123</v>
      </c>
      <c r="Q111" s="140" t="s">
        <v>11</v>
      </c>
      <c r="R111" s="140" t="s">
        <v>21</v>
      </c>
    </row>
    <row r="112" spans="1:18" ht="15" customHeight="1">
      <c r="A112" s="48">
        <v>2013</v>
      </c>
      <c r="B112" s="75" t="s">
        <v>131</v>
      </c>
      <c r="C112" s="602"/>
      <c r="D112" s="602"/>
      <c r="E112" s="602"/>
      <c r="F112" s="143">
        <v>1</v>
      </c>
      <c r="G112" s="53"/>
      <c r="H112" s="53">
        <v>1</v>
      </c>
      <c r="I112" s="53">
        <v>1</v>
      </c>
      <c r="J112" s="53"/>
      <c r="K112" s="25"/>
      <c r="L112" s="25"/>
      <c r="M112" s="262">
        <v>1938</v>
      </c>
      <c r="N112" s="48" t="s">
        <v>88</v>
      </c>
      <c r="O112" s="201">
        <v>111.25</v>
      </c>
      <c r="P112" s="204"/>
      <c r="Q112" s="99">
        <f aca="true" t="shared" si="4" ref="Q112:Q125">$Q$195/$O$195*O112</f>
        <v>3086.479024235371</v>
      </c>
      <c r="R112" s="55" t="s">
        <v>12</v>
      </c>
    </row>
    <row r="113" spans="1:18" ht="15" customHeight="1">
      <c r="A113" s="48">
        <v>2013</v>
      </c>
      <c r="B113" s="75" t="s">
        <v>131</v>
      </c>
      <c r="C113" s="602"/>
      <c r="D113" s="602"/>
      <c r="E113" s="602"/>
      <c r="F113" s="143">
        <v>1</v>
      </c>
      <c r="G113" s="53"/>
      <c r="H113" s="53">
        <v>1</v>
      </c>
      <c r="I113" s="53">
        <v>1</v>
      </c>
      <c r="J113" s="53"/>
      <c r="K113" s="25"/>
      <c r="L113" s="25"/>
      <c r="M113" s="262">
        <v>1933</v>
      </c>
      <c r="N113" s="48" t="s">
        <v>88</v>
      </c>
      <c r="O113" s="201">
        <v>8.75</v>
      </c>
      <c r="P113" s="204"/>
      <c r="Q113" s="99">
        <f t="shared" si="4"/>
        <v>242.75677718705165</v>
      </c>
      <c r="R113" s="55" t="s">
        <v>12</v>
      </c>
    </row>
    <row r="114" spans="1:18" ht="15" customHeight="1">
      <c r="A114" s="48">
        <v>2013</v>
      </c>
      <c r="B114" s="75" t="s">
        <v>131</v>
      </c>
      <c r="C114" s="602"/>
      <c r="D114" s="602"/>
      <c r="E114" s="602"/>
      <c r="F114" s="143">
        <v>1</v>
      </c>
      <c r="G114" s="53"/>
      <c r="H114" s="53">
        <v>1</v>
      </c>
      <c r="I114" s="53">
        <v>1</v>
      </c>
      <c r="J114" s="53"/>
      <c r="K114" s="25"/>
      <c r="L114" s="25"/>
      <c r="M114" s="262">
        <v>1938</v>
      </c>
      <c r="N114" s="48" t="s">
        <v>88</v>
      </c>
      <c r="O114" s="201">
        <v>12.5</v>
      </c>
      <c r="P114" s="204"/>
      <c r="Q114" s="99">
        <f t="shared" si="4"/>
        <v>346.79539598150234</v>
      </c>
      <c r="R114" s="55" t="s">
        <v>12</v>
      </c>
    </row>
    <row r="115" spans="1:18" ht="15" customHeight="1">
      <c r="A115" s="48">
        <v>2013</v>
      </c>
      <c r="B115" s="75" t="s">
        <v>131</v>
      </c>
      <c r="C115" s="602"/>
      <c r="D115" s="602"/>
      <c r="E115" s="602"/>
      <c r="F115" s="143">
        <v>1</v>
      </c>
      <c r="G115" s="53"/>
      <c r="H115" s="53">
        <v>1</v>
      </c>
      <c r="I115" s="53">
        <v>1</v>
      </c>
      <c r="J115" s="53"/>
      <c r="K115" s="25"/>
      <c r="L115" s="25"/>
      <c r="M115" s="262">
        <v>1939</v>
      </c>
      <c r="N115" s="48" t="s">
        <v>88</v>
      </c>
      <c r="O115" s="201">
        <v>12.5</v>
      </c>
      <c r="P115" s="204"/>
      <c r="Q115" s="99">
        <f t="shared" si="4"/>
        <v>346.79539598150234</v>
      </c>
      <c r="R115" s="55" t="s">
        <v>12</v>
      </c>
    </row>
    <row r="116" spans="1:18" ht="15" customHeight="1">
      <c r="A116" s="48">
        <v>2013</v>
      </c>
      <c r="B116" s="75" t="s">
        <v>131</v>
      </c>
      <c r="C116" s="602"/>
      <c r="D116" s="602"/>
      <c r="E116" s="602"/>
      <c r="F116" s="143">
        <v>1</v>
      </c>
      <c r="G116" s="53"/>
      <c r="H116" s="53">
        <v>1</v>
      </c>
      <c r="I116" s="53">
        <v>1</v>
      </c>
      <c r="J116" s="53"/>
      <c r="L116" s="25"/>
      <c r="M116" s="262">
        <v>1935</v>
      </c>
      <c r="N116" s="48" t="s">
        <v>88</v>
      </c>
      <c r="O116" s="201">
        <v>71.25</v>
      </c>
      <c r="P116" s="204"/>
      <c r="Q116" s="99">
        <f t="shared" si="4"/>
        <v>1976.7337570945633</v>
      </c>
      <c r="R116" s="55" t="s">
        <v>12</v>
      </c>
    </row>
    <row r="117" spans="1:18" ht="15" customHeight="1">
      <c r="A117" s="48">
        <v>2013</v>
      </c>
      <c r="B117" s="75" t="s">
        <v>131</v>
      </c>
      <c r="C117" s="602"/>
      <c r="D117" s="602"/>
      <c r="E117" s="602"/>
      <c r="F117" s="143">
        <v>1</v>
      </c>
      <c r="G117" s="53">
        <v>1</v>
      </c>
      <c r="H117" s="53"/>
      <c r="I117" s="53">
        <v>1</v>
      </c>
      <c r="J117" s="53"/>
      <c r="L117" s="25"/>
      <c r="M117" s="262">
        <v>1919</v>
      </c>
      <c r="N117" s="48" t="s">
        <v>88</v>
      </c>
      <c r="O117" s="201">
        <v>7.5</v>
      </c>
      <c r="P117" s="204"/>
      <c r="Q117" s="99">
        <f t="shared" si="4"/>
        <v>208.07723758890143</v>
      </c>
      <c r="R117" s="55" t="s">
        <v>12</v>
      </c>
    </row>
    <row r="118" spans="1:18" ht="15" customHeight="1">
      <c r="A118" s="48">
        <v>2013</v>
      </c>
      <c r="B118" s="75" t="s">
        <v>131</v>
      </c>
      <c r="C118" s="602"/>
      <c r="D118" s="602"/>
      <c r="E118" s="602"/>
      <c r="F118" s="143">
        <v>1</v>
      </c>
      <c r="G118" s="53">
        <v>1</v>
      </c>
      <c r="H118" s="53"/>
      <c r="I118" s="53">
        <v>1</v>
      </c>
      <c r="J118" s="53"/>
      <c r="L118" s="25"/>
      <c r="M118" s="262">
        <v>1934</v>
      </c>
      <c r="N118" s="48" t="s">
        <v>88</v>
      </c>
      <c r="O118" s="201">
        <v>50</v>
      </c>
      <c r="P118" s="204"/>
      <c r="Q118" s="99">
        <f t="shared" si="4"/>
        <v>1387.1815839260094</v>
      </c>
      <c r="R118" s="55" t="s">
        <v>12</v>
      </c>
    </row>
    <row r="119" spans="1:18" ht="15" customHeight="1">
      <c r="A119" s="48">
        <v>2013</v>
      </c>
      <c r="B119" s="75" t="s">
        <v>131</v>
      </c>
      <c r="C119" s="602"/>
      <c r="D119" s="602"/>
      <c r="E119" s="602"/>
      <c r="F119" s="143">
        <v>1</v>
      </c>
      <c r="G119" s="53"/>
      <c r="H119" s="53">
        <v>1</v>
      </c>
      <c r="I119" s="53">
        <v>1</v>
      </c>
      <c r="J119" s="53"/>
      <c r="K119" s="25"/>
      <c r="L119" s="25"/>
      <c r="M119" s="262">
        <v>1928</v>
      </c>
      <c r="N119" s="48" t="s">
        <v>88</v>
      </c>
      <c r="O119" s="201">
        <v>1.25</v>
      </c>
      <c r="P119" s="204"/>
      <c r="Q119" s="99">
        <f t="shared" si="4"/>
        <v>34.679539598150235</v>
      </c>
      <c r="R119" s="55" t="s">
        <v>12</v>
      </c>
    </row>
    <row r="120" spans="1:18" ht="15" customHeight="1">
      <c r="A120" s="48">
        <v>2013</v>
      </c>
      <c r="B120" s="75" t="s">
        <v>131</v>
      </c>
      <c r="C120" s="602"/>
      <c r="D120" s="602"/>
      <c r="E120" s="602"/>
      <c r="F120" s="143">
        <v>1</v>
      </c>
      <c r="G120" s="53">
        <v>1</v>
      </c>
      <c r="H120" s="53"/>
      <c r="I120" s="53">
        <v>1</v>
      </c>
      <c r="J120" s="53"/>
      <c r="K120" s="25"/>
      <c r="L120" s="25"/>
      <c r="M120" s="262">
        <v>1953</v>
      </c>
      <c r="N120" s="48" t="s">
        <v>88</v>
      </c>
      <c r="O120" s="201">
        <v>37.5</v>
      </c>
      <c r="P120" s="204"/>
      <c r="Q120" s="99">
        <f t="shared" si="4"/>
        <v>1040.3861879445071</v>
      </c>
      <c r="R120" s="55" t="s">
        <v>12</v>
      </c>
    </row>
    <row r="121" spans="1:18" ht="15" customHeight="1">
      <c r="A121" s="48">
        <v>2013</v>
      </c>
      <c r="B121" s="75" t="s">
        <v>131</v>
      </c>
      <c r="C121" s="602"/>
      <c r="D121" s="602"/>
      <c r="E121" s="602"/>
      <c r="F121" s="143">
        <v>1</v>
      </c>
      <c r="G121" s="53"/>
      <c r="H121" s="53">
        <v>1</v>
      </c>
      <c r="I121" s="53">
        <v>1</v>
      </c>
      <c r="J121" s="53"/>
      <c r="K121" s="25"/>
      <c r="L121" s="25"/>
      <c r="M121" s="262">
        <v>1942</v>
      </c>
      <c r="N121" s="48" t="s">
        <v>88</v>
      </c>
      <c r="O121" s="201">
        <v>32.5</v>
      </c>
      <c r="P121" s="204"/>
      <c r="Q121" s="99">
        <f t="shared" si="4"/>
        <v>901.6680295519061</v>
      </c>
      <c r="R121" s="55" t="s">
        <v>12</v>
      </c>
    </row>
    <row r="122" spans="1:18" ht="15" customHeight="1">
      <c r="A122" s="48">
        <v>2013</v>
      </c>
      <c r="B122" s="75" t="s">
        <v>131</v>
      </c>
      <c r="C122" s="602"/>
      <c r="D122" s="602"/>
      <c r="E122" s="602"/>
      <c r="F122" s="143">
        <v>1</v>
      </c>
      <c r="G122" s="53">
        <v>1</v>
      </c>
      <c r="H122" s="53"/>
      <c r="I122" s="53">
        <v>1</v>
      </c>
      <c r="J122" s="53"/>
      <c r="K122" s="25"/>
      <c r="L122" s="25"/>
      <c r="M122" s="262">
        <v>1937</v>
      </c>
      <c r="N122" s="48" t="s">
        <v>88</v>
      </c>
      <c r="O122" s="201">
        <v>56.33</v>
      </c>
      <c r="P122" s="204"/>
      <c r="Q122" s="99">
        <f t="shared" si="4"/>
        <v>1562.7987724510422</v>
      </c>
      <c r="R122" s="55" t="s">
        <v>12</v>
      </c>
    </row>
    <row r="123" spans="1:18" ht="15" customHeight="1">
      <c r="A123" s="48">
        <v>2013</v>
      </c>
      <c r="B123" s="75" t="s">
        <v>131</v>
      </c>
      <c r="C123" s="602"/>
      <c r="D123" s="602"/>
      <c r="E123" s="602"/>
      <c r="F123" s="143">
        <v>1</v>
      </c>
      <c r="G123" s="74">
        <v>1</v>
      </c>
      <c r="H123" s="53"/>
      <c r="I123" s="53">
        <v>1</v>
      </c>
      <c r="J123" s="74"/>
      <c r="K123" s="25"/>
      <c r="L123" s="25"/>
      <c r="M123" s="262">
        <v>1951</v>
      </c>
      <c r="N123" s="48" t="s">
        <v>88</v>
      </c>
      <c r="O123" s="201">
        <v>6.5</v>
      </c>
      <c r="P123" s="204"/>
      <c r="Q123" s="99">
        <f t="shared" si="4"/>
        <v>180.3336059103812</v>
      </c>
      <c r="R123" s="55" t="s">
        <v>12</v>
      </c>
    </row>
    <row r="124" spans="1:18" ht="15" customHeight="1">
      <c r="A124" s="48">
        <v>2013</v>
      </c>
      <c r="B124" s="75" t="s">
        <v>131</v>
      </c>
      <c r="C124" s="602"/>
      <c r="D124" s="602"/>
      <c r="E124" s="602"/>
      <c r="F124" s="143">
        <v>1</v>
      </c>
      <c r="G124" s="74">
        <v>1</v>
      </c>
      <c r="H124" s="53"/>
      <c r="I124" s="53">
        <v>1</v>
      </c>
      <c r="J124" s="74"/>
      <c r="K124" s="25"/>
      <c r="L124" s="25"/>
      <c r="M124" s="262">
        <v>1922</v>
      </c>
      <c r="N124" s="48" t="s">
        <v>88</v>
      </c>
      <c r="O124" s="201">
        <v>33.75</v>
      </c>
      <c r="P124" s="204"/>
      <c r="Q124" s="99">
        <f t="shared" si="4"/>
        <v>936.3475691500563</v>
      </c>
      <c r="R124" s="55" t="s">
        <v>12</v>
      </c>
    </row>
    <row r="125" spans="1:18" ht="15" customHeight="1">
      <c r="A125" s="48">
        <v>2013</v>
      </c>
      <c r="B125" s="75" t="s">
        <v>131</v>
      </c>
      <c r="C125" s="602"/>
      <c r="D125" s="602"/>
      <c r="E125" s="602"/>
      <c r="F125" s="143">
        <v>1</v>
      </c>
      <c r="G125" s="74">
        <v>1</v>
      </c>
      <c r="H125" s="53"/>
      <c r="I125" s="53">
        <v>1</v>
      </c>
      <c r="J125" s="74"/>
      <c r="K125" s="25"/>
      <c r="L125" s="25"/>
      <c r="M125" s="262">
        <v>1925</v>
      </c>
      <c r="N125" s="48" t="s">
        <v>88</v>
      </c>
      <c r="O125" s="201">
        <v>26.25</v>
      </c>
      <c r="P125" s="204"/>
      <c r="Q125" s="99">
        <f t="shared" si="4"/>
        <v>728.270331561155</v>
      </c>
      <c r="R125" s="55" t="s">
        <v>12</v>
      </c>
    </row>
    <row r="126" spans="1:18" ht="15" customHeight="1">
      <c r="A126" s="651" t="s">
        <v>70</v>
      </c>
      <c r="B126" s="651"/>
      <c r="C126" s="34" t="s">
        <v>154</v>
      </c>
      <c r="D126" s="34"/>
      <c r="E126" s="34"/>
      <c r="F126" s="40">
        <f>SUM(F112:F125)</f>
        <v>14</v>
      </c>
      <c r="G126" s="40">
        <f>SUM(G112:G125)</f>
        <v>7</v>
      </c>
      <c r="H126" s="40">
        <f>SUM(H112:H125)</f>
        <v>7</v>
      </c>
      <c r="I126" s="40">
        <f>SUM(I112:I125)</f>
        <v>14</v>
      </c>
      <c r="J126" s="40">
        <f>SUM(J112:J125)</f>
        <v>0</v>
      </c>
      <c r="K126" s="51"/>
      <c r="L126" s="51"/>
      <c r="M126" s="34"/>
      <c r="N126" s="51"/>
      <c r="O126" s="202">
        <f>SUM(O112:O125)</f>
        <v>467.83</v>
      </c>
      <c r="P126" s="202"/>
      <c r="Q126" s="228">
        <f>SUM(Q112:Q125)</f>
        <v>12979.303208162097</v>
      </c>
      <c r="R126" s="34"/>
    </row>
    <row r="127" spans="1:18" ht="15" customHeight="1">
      <c r="A127" s="650" t="s">
        <v>149</v>
      </c>
      <c r="B127" s="650"/>
      <c r="C127" s="20" t="s">
        <v>154</v>
      </c>
      <c r="D127" s="20"/>
      <c r="E127" s="20"/>
      <c r="F127" s="58"/>
      <c r="G127" s="23"/>
      <c r="H127" s="23"/>
      <c r="I127" s="23"/>
      <c r="J127" s="23"/>
      <c r="K127" s="52"/>
      <c r="L127" s="52"/>
      <c r="M127" s="23"/>
      <c r="N127" s="52"/>
      <c r="O127" s="205"/>
      <c r="P127" s="205"/>
      <c r="Q127" s="236"/>
      <c r="R127" s="23"/>
    </row>
    <row r="128" spans="1:18" ht="40.5" customHeight="1">
      <c r="A128" s="24" t="s">
        <v>124</v>
      </c>
      <c r="B128" s="24" t="s">
        <v>125</v>
      </c>
      <c r="C128" s="24" t="s">
        <v>138</v>
      </c>
      <c r="D128" s="24" t="s">
        <v>44</v>
      </c>
      <c r="E128" s="24" t="s">
        <v>45</v>
      </c>
      <c r="F128" s="23" t="s">
        <v>62</v>
      </c>
      <c r="G128" s="24" t="s">
        <v>156</v>
      </c>
      <c r="H128" s="24" t="s">
        <v>157</v>
      </c>
      <c r="I128" s="24" t="s">
        <v>69</v>
      </c>
      <c r="J128" s="24" t="s">
        <v>63</v>
      </c>
      <c r="K128" s="24" t="s">
        <v>216</v>
      </c>
      <c r="L128" s="24" t="s">
        <v>18</v>
      </c>
      <c r="M128" s="24" t="s">
        <v>61</v>
      </c>
      <c r="N128" s="24" t="s">
        <v>10</v>
      </c>
      <c r="O128" s="146" t="s">
        <v>122</v>
      </c>
      <c r="P128" s="146" t="s">
        <v>123</v>
      </c>
      <c r="Q128" s="140" t="s">
        <v>11</v>
      </c>
      <c r="R128" s="140" t="s">
        <v>21</v>
      </c>
    </row>
    <row r="129" spans="1:18" ht="15" customHeight="1">
      <c r="A129" s="48">
        <v>2013</v>
      </c>
      <c r="B129" s="75" t="s">
        <v>135</v>
      </c>
      <c r="C129" s="602"/>
      <c r="D129" s="602"/>
      <c r="E129" s="602"/>
      <c r="F129" s="143">
        <v>1</v>
      </c>
      <c r="G129" s="53">
        <v>1</v>
      </c>
      <c r="H129" s="53"/>
      <c r="I129" s="54">
        <v>1</v>
      </c>
      <c r="J129" s="53"/>
      <c r="K129" s="25"/>
      <c r="L129" s="25"/>
      <c r="M129" s="262">
        <v>1922</v>
      </c>
      <c r="N129" s="48" t="s">
        <v>88</v>
      </c>
      <c r="O129" s="201">
        <v>20</v>
      </c>
      <c r="P129" s="204"/>
      <c r="Q129" s="99">
        <f>$Q$195/$O$195*O129</f>
        <v>554.8726335704038</v>
      </c>
      <c r="R129" s="55" t="s">
        <v>12</v>
      </c>
    </row>
    <row r="130" spans="1:18" ht="15" customHeight="1">
      <c r="A130" s="48">
        <v>2013</v>
      </c>
      <c r="B130" s="75" t="s">
        <v>135</v>
      </c>
      <c r="C130" s="602"/>
      <c r="D130" s="602"/>
      <c r="E130" s="602"/>
      <c r="F130" s="143">
        <v>1</v>
      </c>
      <c r="G130" s="53"/>
      <c r="H130" s="53">
        <v>1</v>
      </c>
      <c r="I130" s="54">
        <v>1</v>
      </c>
      <c r="J130" s="53"/>
      <c r="K130" s="25"/>
      <c r="L130" s="25"/>
      <c r="M130" s="262">
        <v>1931</v>
      </c>
      <c r="N130" s="48" t="s">
        <v>88</v>
      </c>
      <c r="O130" s="201">
        <v>21.33</v>
      </c>
      <c r="P130" s="204"/>
      <c r="Q130" s="99">
        <f aca="true" t="shared" si="5" ref="Q130:Q149">$Q$195/$O$195*O130</f>
        <v>591.7716637028356</v>
      </c>
      <c r="R130" s="55" t="s">
        <v>12</v>
      </c>
    </row>
    <row r="131" spans="1:18" ht="15" customHeight="1">
      <c r="A131" s="48">
        <v>2013</v>
      </c>
      <c r="B131" s="75" t="s">
        <v>135</v>
      </c>
      <c r="C131" s="602"/>
      <c r="D131" s="602"/>
      <c r="E131" s="602"/>
      <c r="F131" s="143">
        <v>1</v>
      </c>
      <c r="G131" s="53"/>
      <c r="H131" s="53">
        <v>1</v>
      </c>
      <c r="I131" s="54">
        <v>1</v>
      </c>
      <c r="J131" s="53"/>
      <c r="K131" s="25"/>
      <c r="L131" s="25"/>
      <c r="M131" s="262">
        <v>1919</v>
      </c>
      <c r="N131" s="48" t="s">
        <v>88</v>
      </c>
      <c r="O131" s="201">
        <v>35</v>
      </c>
      <c r="P131" s="204"/>
      <c r="Q131" s="99">
        <f t="shared" si="5"/>
        <v>971.0271087482066</v>
      </c>
      <c r="R131" s="55" t="s">
        <v>12</v>
      </c>
    </row>
    <row r="132" spans="1:18" ht="15" customHeight="1">
      <c r="A132" s="48">
        <v>2013</v>
      </c>
      <c r="B132" s="75" t="s">
        <v>135</v>
      </c>
      <c r="C132" s="602"/>
      <c r="D132" s="602"/>
      <c r="E132" s="602"/>
      <c r="F132" s="143">
        <v>1</v>
      </c>
      <c r="G132" s="53">
        <v>1</v>
      </c>
      <c r="H132" s="53"/>
      <c r="I132" s="54">
        <v>1</v>
      </c>
      <c r="J132" s="53"/>
      <c r="K132" s="25"/>
      <c r="L132" s="25"/>
      <c r="M132" s="262">
        <v>1929</v>
      </c>
      <c r="N132" s="48" t="s">
        <v>88</v>
      </c>
      <c r="O132" s="201">
        <v>25</v>
      </c>
      <c r="P132" s="204"/>
      <c r="Q132" s="99">
        <f t="shared" si="5"/>
        <v>693.5907919630047</v>
      </c>
      <c r="R132" s="55" t="s">
        <v>12</v>
      </c>
    </row>
    <row r="133" spans="1:18" ht="15" customHeight="1">
      <c r="A133" s="48">
        <v>2013</v>
      </c>
      <c r="B133" s="75" t="s">
        <v>135</v>
      </c>
      <c r="C133" s="602"/>
      <c r="D133" s="602"/>
      <c r="E133" s="602"/>
      <c r="F133" s="143">
        <v>1</v>
      </c>
      <c r="G133" s="53">
        <v>1</v>
      </c>
      <c r="H133" s="53"/>
      <c r="I133" s="54">
        <v>1</v>
      </c>
      <c r="J133" s="53"/>
      <c r="K133" s="25"/>
      <c r="L133" s="25"/>
      <c r="M133" s="262">
        <v>1913</v>
      </c>
      <c r="N133" s="48" t="s">
        <v>88</v>
      </c>
      <c r="O133" s="201">
        <v>16</v>
      </c>
      <c r="P133" s="204"/>
      <c r="Q133" s="99">
        <f t="shared" si="5"/>
        <v>443.898106856323</v>
      </c>
      <c r="R133" s="55" t="s">
        <v>12</v>
      </c>
    </row>
    <row r="134" spans="1:18" ht="15" customHeight="1">
      <c r="A134" s="48">
        <v>2013</v>
      </c>
      <c r="B134" s="75" t="s">
        <v>135</v>
      </c>
      <c r="C134" s="602"/>
      <c r="D134" s="602"/>
      <c r="E134" s="602"/>
      <c r="F134" s="143">
        <v>1</v>
      </c>
      <c r="G134" s="53">
        <v>1</v>
      </c>
      <c r="H134" s="53"/>
      <c r="I134" s="54">
        <v>1</v>
      </c>
      <c r="J134" s="53"/>
      <c r="K134" s="25"/>
      <c r="L134" s="25"/>
      <c r="M134" s="262">
        <v>1938</v>
      </c>
      <c r="N134" s="48" t="s">
        <v>88</v>
      </c>
      <c r="O134" s="201">
        <v>48</v>
      </c>
      <c r="P134" s="204"/>
      <c r="Q134" s="99">
        <f t="shared" si="5"/>
        <v>1331.694320568969</v>
      </c>
      <c r="R134" s="55" t="s">
        <v>12</v>
      </c>
    </row>
    <row r="135" spans="1:18" ht="15" customHeight="1">
      <c r="A135" s="48">
        <v>2013</v>
      </c>
      <c r="B135" s="75" t="s">
        <v>135</v>
      </c>
      <c r="C135" s="602"/>
      <c r="D135" s="602"/>
      <c r="E135" s="602"/>
      <c r="F135" s="143">
        <v>1</v>
      </c>
      <c r="G135" s="53">
        <v>1</v>
      </c>
      <c r="H135" s="53"/>
      <c r="I135" s="54">
        <v>1</v>
      </c>
      <c r="J135" s="53"/>
      <c r="K135" s="25"/>
      <c r="L135" s="25"/>
      <c r="M135" s="262">
        <v>1946</v>
      </c>
      <c r="N135" s="48" t="s">
        <v>88</v>
      </c>
      <c r="O135" s="201">
        <v>16</v>
      </c>
      <c r="P135" s="204"/>
      <c r="Q135" s="99">
        <f t="shared" si="5"/>
        <v>443.898106856323</v>
      </c>
      <c r="R135" s="55" t="s">
        <v>12</v>
      </c>
    </row>
    <row r="136" spans="1:18" ht="15" customHeight="1">
      <c r="A136" s="48">
        <v>2013</v>
      </c>
      <c r="B136" s="75" t="s">
        <v>135</v>
      </c>
      <c r="C136" s="602"/>
      <c r="D136" s="602"/>
      <c r="E136" s="602"/>
      <c r="F136" s="143">
        <v>1</v>
      </c>
      <c r="G136" s="53">
        <v>1</v>
      </c>
      <c r="H136" s="53"/>
      <c r="I136" s="54">
        <v>1</v>
      </c>
      <c r="J136" s="53"/>
      <c r="K136" s="25"/>
      <c r="L136" s="25"/>
      <c r="M136" s="262">
        <v>1938</v>
      </c>
      <c r="N136" s="48" t="s">
        <v>88</v>
      </c>
      <c r="O136" s="201">
        <v>47.5</v>
      </c>
      <c r="P136" s="204"/>
      <c r="Q136" s="99">
        <f t="shared" si="5"/>
        <v>1317.822504729709</v>
      </c>
      <c r="R136" s="55" t="s">
        <v>12</v>
      </c>
    </row>
    <row r="137" spans="1:18" ht="15" customHeight="1">
      <c r="A137" s="48">
        <v>2013</v>
      </c>
      <c r="B137" s="75" t="s">
        <v>135</v>
      </c>
      <c r="C137" s="602"/>
      <c r="D137" s="602"/>
      <c r="E137" s="602"/>
      <c r="F137" s="143">
        <v>1</v>
      </c>
      <c r="G137" s="53">
        <v>1</v>
      </c>
      <c r="H137" s="53"/>
      <c r="I137" s="54">
        <v>1</v>
      </c>
      <c r="J137" s="53"/>
      <c r="K137" s="25"/>
      <c r="L137" s="25"/>
      <c r="M137" s="262">
        <v>1930</v>
      </c>
      <c r="N137" s="48" t="s">
        <v>88</v>
      </c>
      <c r="O137" s="201">
        <v>20</v>
      </c>
      <c r="P137" s="204"/>
      <c r="Q137" s="99">
        <f t="shared" si="5"/>
        <v>554.8726335704038</v>
      </c>
      <c r="R137" s="55" t="s">
        <v>12</v>
      </c>
    </row>
    <row r="138" spans="1:18" ht="15" customHeight="1">
      <c r="A138" s="48">
        <v>2013</v>
      </c>
      <c r="B138" s="75" t="s">
        <v>135</v>
      </c>
      <c r="C138" s="602"/>
      <c r="D138" s="602"/>
      <c r="E138" s="602"/>
      <c r="F138" s="143">
        <v>1</v>
      </c>
      <c r="G138" s="53"/>
      <c r="H138" s="53">
        <v>1</v>
      </c>
      <c r="I138" s="54">
        <v>1</v>
      </c>
      <c r="J138" s="53"/>
      <c r="K138" s="25"/>
      <c r="L138" s="25"/>
      <c r="M138" s="262">
        <v>1948</v>
      </c>
      <c r="N138" s="48" t="s">
        <v>88</v>
      </c>
      <c r="O138" s="201">
        <v>34.33</v>
      </c>
      <c r="P138" s="204"/>
      <c r="Q138" s="99">
        <f t="shared" si="5"/>
        <v>952.438875523598</v>
      </c>
      <c r="R138" s="55" t="s">
        <v>12</v>
      </c>
    </row>
    <row r="139" spans="1:18" ht="15" customHeight="1">
      <c r="A139" s="48">
        <v>2013</v>
      </c>
      <c r="B139" s="75" t="s">
        <v>135</v>
      </c>
      <c r="C139" s="602"/>
      <c r="D139" s="602"/>
      <c r="E139" s="602"/>
      <c r="F139" s="143">
        <v>1</v>
      </c>
      <c r="G139" s="53">
        <v>1</v>
      </c>
      <c r="H139" s="53"/>
      <c r="I139" s="54">
        <v>1</v>
      </c>
      <c r="J139" s="53"/>
      <c r="K139" s="25"/>
      <c r="L139" s="25"/>
      <c r="M139" s="262">
        <v>1926</v>
      </c>
      <c r="N139" s="48" t="s">
        <v>88</v>
      </c>
      <c r="O139" s="201">
        <v>32.5</v>
      </c>
      <c r="P139" s="204"/>
      <c r="Q139" s="99">
        <f t="shared" si="5"/>
        <v>901.6680295519061</v>
      </c>
      <c r="R139" s="55" t="s">
        <v>12</v>
      </c>
    </row>
    <row r="140" spans="1:18" ht="15" customHeight="1">
      <c r="A140" s="48">
        <v>2013</v>
      </c>
      <c r="B140" s="75" t="s">
        <v>135</v>
      </c>
      <c r="C140" s="602"/>
      <c r="D140" s="602"/>
      <c r="E140" s="602"/>
      <c r="F140" s="143">
        <v>1</v>
      </c>
      <c r="G140" s="53"/>
      <c r="H140" s="53">
        <v>1</v>
      </c>
      <c r="I140" s="54">
        <v>1</v>
      </c>
      <c r="J140" s="53"/>
      <c r="K140" s="25"/>
      <c r="L140" s="25"/>
      <c r="M140" s="262">
        <v>1900</v>
      </c>
      <c r="N140" s="48" t="s">
        <v>88</v>
      </c>
      <c r="O140" s="201">
        <v>33.33</v>
      </c>
      <c r="P140" s="204"/>
      <c r="Q140" s="99">
        <f t="shared" si="5"/>
        <v>924.6952438450778</v>
      </c>
      <c r="R140" s="55" t="s">
        <v>12</v>
      </c>
    </row>
    <row r="141" spans="1:18" ht="15" customHeight="1">
      <c r="A141" s="48">
        <v>2013</v>
      </c>
      <c r="B141" s="75" t="s">
        <v>135</v>
      </c>
      <c r="C141" s="602"/>
      <c r="D141" s="602"/>
      <c r="E141" s="602"/>
      <c r="F141" s="143">
        <v>1</v>
      </c>
      <c r="G141" s="53">
        <v>1</v>
      </c>
      <c r="H141" s="53"/>
      <c r="I141" s="54">
        <v>1</v>
      </c>
      <c r="J141" s="53"/>
      <c r="K141" s="25"/>
      <c r="L141" s="25"/>
      <c r="M141" s="262">
        <v>1921</v>
      </c>
      <c r="N141" s="48" t="s">
        <v>88</v>
      </c>
      <c r="O141" s="201">
        <v>36.25</v>
      </c>
      <c r="P141" s="204"/>
      <c r="Q141" s="99">
        <f t="shared" si="5"/>
        <v>1005.7066483463568</v>
      </c>
      <c r="R141" s="55" t="s">
        <v>12</v>
      </c>
    </row>
    <row r="142" spans="1:18" ht="15" customHeight="1">
      <c r="A142" s="48">
        <v>2013</v>
      </c>
      <c r="B142" s="75" t="s">
        <v>135</v>
      </c>
      <c r="C142" s="602"/>
      <c r="D142" s="602"/>
      <c r="E142" s="602"/>
      <c r="F142" s="143">
        <v>1</v>
      </c>
      <c r="G142" s="53">
        <v>1</v>
      </c>
      <c r="H142" s="53"/>
      <c r="I142" s="54">
        <v>1</v>
      </c>
      <c r="J142" s="53"/>
      <c r="K142" s="25"/>
      <c r="L142" s="25"/>
      <c r="M142" s="262">
        <v>1924</v>
      </c>
      <c r="N142" s="48" t="s">
        <v>88</v>
      </c>
      <c r="O142" s="201">
        <v>44</v>
      </c>
      <c r="P142" s="204"/>
      <c r="Q142" s="99">
        <f t="shared" si="5"/>
        <v>1220.7197938548884</v>
      </c>
      <c r="R142" s="55" t="s">
        <v>12</v>
      </c>
    </row>
    <row r="143" spans="1:18" ht="15" customHeight="1">
      <c r="A143" s="48">
        <v>2013</v>
      </c>
      <c r="B143" s="75" t="s">
        <v>135</v>
      </c>
      <c r="C143" s="602"/>
      <c r="D143" s="602"/>
      <c r="E143" s="602"/>
      <c r="F143" s="143">
        <v>1</v>
      </c>
      <c r="G143" s="74"/>
      <c r="H143" s="74">
        <v>1</v>
      </c>
      <c r="I143" s="54">
        <v>1</v>
      </c>
      <c r="J143" s="74"/>
      <c r="K143" s="25"/>
      <c r="L143" s="25"/>
      <c r="M143" s="262">
        <v>1929</v>
      </c>
      <c r="N143" s="48" t="s">
        <v>88</v>
      </c>
      <c r="O143" s="201">
        <v>40</v>
      </c>
      <c r="P143" s="204"/>
      <c r="Q143" s="99">
        <f t="shared" si="5"/>
        <v>1109.7452671408075</v>
      </c>
      <c r="R143" s="55" t="s">
        <v>12</v>
      </c>
    </row>
    <row r="144" spans="1:18" ht="15" customHeight="1">
      <c r="A144" s="48">
        <v>2013</v>
      </c>
      <c r="B144" s="75" t="s">
        <v>135</v>
      </c>
      <c r="C144" s="602"/>
      <c r="D144" s="602"/>
      <c r="E144" s="602"/>
      <c r="F144" s="143">
        <v>1</v>
      </c>
      <c r="G144" s="74">
        <v>1</v>
      </c>
      <c r="H144" s="74"/>
      <c r="I144" s="54">
        <v>1</v>
      </c>
      <c r="J144" s="74"/>
      <c r="K144" s="25"/>
      <c r="L144" s="25"/>
      <c r="M144" s="262">
        <v>1937</v>
      </c>
      <c r="N144" s="48" t="s">
        <v>88</v>
      </c>
      <c r="O144" s="201">
        <v>28</v>
      </c>
      <c r="P144" s="204"/>
      <c r="Q144" s="99">
        <f t="shared" si="5"/>
        <v>776.8216869985653</v>
      </c>
      <c r="R144" s="55" t="s">
        <v>12</v>
      </c>
    </row>
    <row r="145" spans="1:18" ht="15" customHeight="1">
      <c r="A145" s="48">
        <v>2013</v>
      </c>
      <c r="B145" s="75" t="s">
        <v>135</v>
      </c>
      <c r="C145" s="602"/>
      <c r="D145" s="602"/>
      <c r="E145" s="602"/>
      <c r="F145" s="143">
        <v>1</v>
      </c>
      <c r="G145" s="74"/>
      <c r="H145" s="74">
        <v>1</v>
      </c>
      <c r="I145" s="54">
        <v>1</v>
      </c>
      <c r="J145" s="74"/>
      <c r="K145" s="25"/>
      <c r="L145" s="25"/>
      <c r="M145" s="262">
        <v>1933</v>
      </c>
      <c r="N145" s="48" t="s">
        <v>88</v>
      </c>
      <c r="O145" s="201">
        <v>32</v>
      </c>
      <c r="P145" s="204"/>
      <c r="Q145" s="99">
        <f t="shared" si="5"/>
        <v>887.796213712646</v>
      </c>
      <c r="R145" s="55" t="s">
        <v>12</v>
      </c>
    </row>
    <row r="146" spans="1:18" ht="15" customHeight="1">
      <c r="A146" s="48">
        <v>2013</v>
      </c>
      <c r="B146" s="75" t="s">
        <v>135</v>
      </c>
      <c r="C146" s="602"/>
      <c r="D146" s="602"/>
      <c r="E146" s="602"/>
      <c r="F146" s="143">
        <v>1</v>
      </c>
      <c r="G146" s="74">
        <v>1</v>
      </c>
      <c r="H146" s="74"/>
      <c r="I146" s="54">
        <v>1</v>
      </c>
      <c r="J146" s="74"/>
      <c r="K146" s="25"/>
      <c r="L146" s="25"/>
      <c r="M146" s="262">
        <v>1943</v>
      </c>
      <c r="N146" s="48" t="s">
        <v>88</v>
      </c>
      <c r="O146" s="201">
        <v>53.5</v>
      </c>
      <c r="P146" s="204"/>
      <c r="Q146" s="99">
        <f t="shared" si="5"/>
        <v>1484.2842948008301</v>
      </c>
      <c r="R146" s="55" t="s">
        <v>12</v>
      </c>
    </row>
    <row r="147" spans="1:18" ht="15" customHeight="1">
      <c r="A147" s="48">
        <v>2013</v>
      </c>
      <c r="B147" s="75" t="s">
        <v>135</v>
      </c>
      <c r="C147" s="602"/>
      <c r="D147" s="602"/>
      <c r="E147" s="602"/>
      <c r="F147" s="143">
        <v>1</v>
      </c>
      <c r="G147" s="74"/>
      <c r="H147" s="74">
        <v>1</v>
      </c>
      <c r="I147" s="54">
        <v>1</v>
      </c>
      <c r="J147" s="74"/>
      <c r="K147" s="25"/>
      <c r="L147" s="25"/>
      <c r="M147" s="262">
        <v>1927</v>
      </c>
      <c r="N147" s="48" t="s">
        <v>88</v>
      </c>
      <c r="O147" s="201">
        <v>40</v>
      </c>
      <c r="P147" s="204"/>
      <c r="Q147" s="99">
        <f t="shared" si="5"/>
        <v>1109.7452671408075</v>
      </c>
      <c r="R147" s="55" t="s">
        <v>12</v>
      </c>
    </row>
    <row r="148" spans="1:18" ht="15" customHeight="1">
      <c r="A148" s="48">
        <v>2013</v>
      </c>
      <c r="B148" s="75" t="s">
        <v>135</v>
      </c>
      <c r="C148" s="602"/>
      <c r="D148" s="602"/>
      <c r="E148" s="602"/>
      <c r="F148" s="143">
        <v>1</v>
      </c>
      <c r="G148" s="74"/>
      <c r="H148" s="74">
        <v>1</v>
      </c>
      <c r="I148" s="54">
        <v>1</v>
      </c>
      <c r="J148" s="74"/>
      <c r="K148" s="25"/>
      <c r="L148" s="25"/>
      <c r="M148" s="262">
        <v>1937</v>
      </c>
      <c r="N148" s="48" t="s">
        <v>88</v>
      </c>
      <c r="O148" s="201">
        <v>22.5</v>
      </c>
      <c r="P148" s="204"/>
      <c r="Q148" s="99">
        <f t="shared" si="5"/>
        <v>624.2317127667043</v>
      </c>
      <c r="R148" s="55" t="s">
        <v>12</v>
      </c>
    </row>
    <row r="149" spans="1:18" ht="15" customHeight="1">
      <c r="A149" s="48">
        <v>2013</v>
      </c>
      <c r="B149" s="75" t="s">
        <v>135</v>
      </c>
      <c r="C149" s="602"/>
      <c r="D149" s="602"/>
      <c r="E149" s="602"/>
      <c r="F149" s="143">
        <v>1</v>
      </c>
      <c r="G149" s="74">
        <v>1</v>
      </c>
      <c r="H149" s="74"/>
      <c r="I149" s="54">
        <v>1</v>
      </c>
      <c r="J149" s="74"/>
      <c r="K149" s="25"/>
      <c r="L149" s="25"/>
      <c r="M149" s="262">
        <v>1937</v>
      </c>
      <c r="N149" s="48" t="s">
        <v>88</v>
      </c>
      <c r="O149" s="201">
        <v>7.5</v>
      </c>
      <c r="P149" s="204"/>
      <c r="Q149" s="99">
        <f t="shared" si="5"/>
        <v>208.07723758890143</v>
      </c>
      <c r="R149" s="55" t="s">
        <v>12</v>
      </c>
    </row>
    <row r="150" spans="1:18" ht="15" customHeight="1">
      <c r="A150" s="651" t="s">
        <v>163</v>
      </c>
      <c r="B150" s="651"/>
      <c r="C150" s="34" t="s">
        <v>154</v>
      </c>
      <c r="D150" s="34"/>
      <c r="E150" s="34"/>
      <c r="F150" s="34">
        <f>SUM(F129:F149)</f>
        <v>21</v>
      </c>
      <c r="G150" s="34">
        <f>SUM(G129:G149)</f>
        <v>13</v>
      </c>
      <c r="H150" s="34">
        <f>SUM(H129:H149)</f>
        <v>8</v>
      </c>
      <c r="I150" s="34">
        <f>SUM(I129:I149)</f>
        <v>21</v>
      </c>
      <c r="J150" s="34">
        <f>SUM(J129:J149)</f>
        <v>0</v>
      </c>
      <c r="K150" s="51"/>
      <c r="L150" s="51"/>
      <c r="M150" s="34"/>
      <c r="N150" s="51"/>
      <c r="O150" s="202">
        <f>SUM(O129:O149)</f>
        <v>652.74</v>
      </c>
      <c r="P150" s="202"/>
      <c r="Q150" s="449">
        <f>SUM(Q129:Q149)</f>
        <v>18109.378141837267</v>
      </c>
      <c r="R150" s="34"/>
    </row>
    <row r="151" spans="1:18" ht="15" customHeight="1">
      <c r="A151" s="650" t="s">
        <v>150</v>
      </c>
      <c r="B151" s="650"/>
      <c r="C151" s="20" t="s">
        <v>154</v>
      </c>
      <c r="D151" s="20"/>
      <c r="E151" s="20"/>
      <c r="F151" s="23"/>
      <c r="G151" s="23"/>
      <c r="H151" s="23"/>
      <c r="I151" s="23"/>
      <c r="J151" s="23"/>
      <c r="K151" s="52"/>
      <c r="L151" s="52"/>
      <c r="M151" s="23"/>
      <c r="N151" s="52"/>
      <c r="O151" s="203"/>
      <c r="P151" s="203"/>
      <c r="Q151" s="236"/>
      <c r="R151" s="23"/>
    </row>
    <row r="152" spans="1:18" ht="40.5" customHeight="1">
      <c r="A152" s="24" t="s">
        <v>124</v>
      </c>
      <c r="B152" s="24" t="s">
        <v>125</v>
      </c>
      <c r="C152" s="24" t="s">
        <v>138</v>
      </c>
      <c r="D152" s="24" t="s">
        <v>44</v>
      </c>
      <c r="E152" s="24" t="s">
        <v>45</v>
      </c>
      <c r="F152" s="23" t="s">
        <v>62</v>
      </c>
      <c r="G152" s="24" t="s">
        <v>156</v>
      </c>
      <c r="H152" s="24" t="s">
        <v>157</v>
      </c>
      <c r="I152" s="24" t="s">
        <v>69</v>
      </c>
      <c r="J152" s="24" t="s">
        <v>63</v>
      </c>
      <c r="K152" s="24" t="s">
        <v>216</v>
      </c>
      <c r="L152" s="24" t="s">
        <v>18</v>
      </c>
      <c r="M152" s="24" t="s">
        <v>61</v>
      </c>
      <c r="N152" s="24" t="s">
        <v>10</v>
      </c>
      <c r="O152" s="146" t="s">
        <v>122</v>
      </c>
      <c r="P152" s="146" t="s">
        <v>123</v>
      </c>
      <c r="Q152" s="140" t="s">
        <v>11</v>
      </c>
      <c r="R152" s="140" t="s">
        <v>21</v>
      </c>
    </row>
    <row r="153" spans="1:18" ht="15" customHeight="1">
      <c r="A153" s="48">
        <v>2013</v>
      </c>
      <c r="B153" s="75" t="s">
        <v>132</v>
      </c>
      <c r="C153" s="602"/>
      <c r="D153" s="602"/>
      <c r="E153" s="602"/>
      <c r="F153" s="143">
        <v>1</v>
      </c>
      <c r="G153" s="53"/>
      <c r="H153" s="53">
        <v>1</v>
      </c>
      <c r="I153" s="54">
        <v>1</v>
      </c>
      <c r="J153" s="53"/>
      <c r="K153" s="53"/>
      <c r="L153" s="25"/>
      <c r="M153" s="262">
        <v>1928</v>
      </c>
      <c r="N153" s="48" t="s">
        <v>88</v>
      </c>
      <c r="O153" s="201">
        <v>40</v>
      </c>
      <c r="P153" s="204"/>
      <c r="Q153" s="99">
        <f>$Q$195/$O$195*O153</f>
        <v>1109.7452671408075</v>
      </c>
      <c r="R153" s="55" t="s">
        <v>12</v>
      </c>
    </row>
    <row r="154" spans="1:18" ht="15" customHeight="1">
      <c r="A154" s="48">
        <v>2013</v>
      </c>
      <c r="B154" s="75" t="s">
        <v>132</v>
      </c>
      <c r="C154" s="602"/>
      <c r="D154" s="602"/>
      <c r="E154" s="602"/>
      <c r="F154" s="143">
        <v>1</v>
      </c>
      <c r="G154" s="53">
        <v>1</v>
      </c>
      <c r="H154" s="53"/>
      <c r="I154" s="54">
        <v>1</v>
      </c>
      <c r="J154" s="53"/>
      <c r="K154" s="53"/>
      <c r="L154" s="25"/>
      <c r="M154" s="262">
        <v>1942</v>
      </c>
      <c r="N154" s="48" t="s">
        <v>88</v>
      </c>
      <c r="O154" s="201">
        <v>11</v>
      </c>
      <c r="P154" s="204"/>
      <c r="Q154" s="99">
        <f aca="true" t="shared" si="6" ref="Q154:Q163">$Q$195/$O$195*O154</f>
        <v>305.1799484637221</v>
      </c>
      <c r="R154" s="55" t="s">
        <v>12</v>
      </c>
    </row>
    <row r="155" spans="1:18" ht="15" customHeight="1">
      <c r="A155" s="48">
        <v>2013</v>
      </c>
      <c r="B155" s="75" t="s">
        <v>132</v>
      </c>
      <c r="C155" s="602"/>
      <c r="D155" s="602"/>
      <c r="E155" s="602"/>
      <c r="F155" s="143">
        <v>1</v>
      </c>
      <c r="G155" s="53">
        <v>1</v>
      </c>
      <c r="H155" s="53"/>
      <c r="I155" s="54">
        <v>1</v>
      </c>
      <c r="J155" s="53"/>
      <c r="K155" s="25"/>
      <c r="L155" s="25"/>
      <c r="M155" s="262">
        <v>1962</v>
      </c>
      <c r="N155" s="48" t="s">
        <v>88</v>
      </c>
      <c r="O155" s="201">
        <v>68</v>
      </c>
      <c r="P155" s="204"/>
      <c r="Q155" s="99">
        <f t="shared" si="6"/>
        <v>1886.5669541393727</v>
      </c>
      <c r="R155" s="55" t="s">
        <v>12</v>
      </c>
    </row>
    <row r="156" spans="1:18" ht="15" customHeight="1">
      <c r="A156" s="48">
        <v>2013</v>
      </c>
      <c r="B156" s="75" t="s">
        <v>132</v>
      </c>
      <c r="C156" s="602"/>
      <c r="D156" s="602"/>
      <c r="E156" s="602"/>
      <c r="F156" s="143">
        <v>1</v>
      </c>
      <c r="G156" s="53">
        <v>1</v>
      </c>
      <c r="H156" s="53"/>
      <c r="I156" s="54">
        <v>1</v>
      </c>
      <c r="J156" s="53"/>
      <c r="K156" s="25"/>
      <c r="L156" s="25"/>
      <c r="M156" s="262">
        <v>1929</v>
      </c>
      <c r="N156" s="48" t="s">
        <v>88</v>
      </c>
      <c r="O156" s="201">
        <v>40</v>
      </c>
      <c r="P156" s="204"/>
      <c r="Q156" s="99">
        <f t="shared" si="6"/>
        <v>1109.7452671408075</v>
      </c>
      <c r="R156" s="55" t="s">
        <v>12</v>
      </c>
    </row>
    <row r="157" spans="1:18" ht="15" customHeight="1">
      <c r="A157" s="48">
        <v>2013</v>
      </c>
      <c r="B157" s="75" t="s">
        <v>132</v>
      </c>
      <c r="C157" s="602"/>
      <c r="D157" s="602"/>
      <c r="E157" s="602"/>
      <c r="F157" s="143">
        <v>1</v>
      </c>
      <c r="G157" s="53"/>
      <c r="H157" s="53">
        <v>1</v>
      </c>
      <c r="I157" s="54">
        <v>1</v>
      </c>
      <c r="J157" s="53"/>
      <c r="K157" s="25"/>
      <c r="L157" s="25"/>
      <c r="M157" s="262">
        <v>1942</v>
      </c>
      <c r="N157" s="48" t="s">
        <v>88</v>
      </c>
      <c r="O157" s="201">
        <v>32</v>
      </c>
      <c r="P157" s="204"/>
      <c r="Q157" s="99">
        <f t="shared" si="6"/>
        <v>887.796213712646</v>
      </c>
      <c r="R157" s="55" t="s">
        <v>12</v>
      </c>
    </row>
    <row r="158" spans="1:18" ht="15" customHeight="1">
      <c r="A158" s="48">
        <v>2013</v>
      </c>
      <c r="B158" s="75" t="s">
        <v>132</v>
      </c>
      <c r="C158" s="602"/>
      <c r="D158" s="602"/>
      <c r="E158" s="602"/>
      <c r="F158" s="143">
        <v>1</v>
      </c>
      <c r="G158" s="53"/>
      <c r="H158" s="53">
        <v>1</v>
      </c>
      <c r="I158" s="54">
        <v>1</v>
      </c>
      <c r="J158" s="53"/>
      <c r="K158" s="25"/>
      <c r="L158" s="25"/>
      <c r="M158" s="262">
        <v>1923</v>
      </c>
      <c r="N158" s="48" t="s">
        <v>88</v>
      </c>
      <c r="O158" s="201">
        <v>16.5</v>
      </c>
      <c r="P158" s="204"/>
      <c r="Q158" s="99">
        <f t="shared" si="6"/>
        <v>457.7699226955831</v>
      </c>
      <c r="R158" s="55" t="s">
        <v>12</v>
      </c>
    </row>
    <row r="159" spans="1:18" ht="15" customHeight="1">
      <c r="A159" s="48">
        <v>2013</v>
      </c>
      <c r="B159" s="75" t="s">
        <v>132</v>
      </c>
      <c r="C159" s="602"/>
      <c r="D159" s="602"/>
      <c r="E159" s="602"/>
      <c r="F159" s="143">
        <v>1</v>
      </c>
      <c r="G159" s="53"/>
      <c r="H159" s="53">
        <v>1</v>
      </c>
      <c r="I159" s="54">
        <v>1</v>
      </c>
      <c r="J159" s="53"/>
      <c r="K159" s="25"/>
      <c r="L159" s="25"/>
      <c r="M159" s="262">
        <v>1930</v>
      </c>
      <c r="N159" s="48" t="s">
        <v>88</v>
      </c>
      <c r="O159" s="201">
        <v>37.25</v>
      </c>
      <c r="P159" s="204"/>
      <c r="Q159" s="99">
        <f t="shared" si="6"/>
        <v>1033.450280024877</v>
      </c>
      <c r="R159" s="55" t="s">
        <v>12</v>
      </c>
    </row>
    <row r="160" spans="1:18" ht="15" customHeight="1">
      <c r="A160" s="48">
        <v>2013</v>
      </c>
      <c r="B160" s="75" t="s">
        <v>132</v>
      </c>
      <c r="C160" s="602"/>
      <c r="D160" s="602"/>
      <c r="E160" s="602"/>
      <c r="F160" s="143">
        <v>1</v>
      </c>
      <c r="G160" s="53">
        <v>1</v>
      </c>
      <c r="H160" s="53"/>
      <c r="I160" s="54">
        <v>1</v>
      </c>
      <c r="J160" s="53"/>
      <c r="K160" s="25"/>
      <c r="L160" s="25"/>
      <c r="M160" s="262">
        <v>1923</v>
      </c>
      <c r="N160" s="48" t="s">
        <v>88</v>
      </c>
      <c r="O160" s="201">
        <v>41.33</v>
      </c>
      <c r="P160" s="204"/>
      <c r="Q160" s="99">
        <f t="shared" si="6"/>
        <v>1146.6442972732393</v>
      </c>
      <c r="R160" s="55" t="s">
        <v>12</v>
      </c>
    </row>
    <row r="161" spans="1:18" ht="15" customHeight="1">
      <c r="A161" s="48">
        <v>2013</v>
      </c>
      <c r="B161" s="75" t="s">
        <v>132</v>
      </c>
      <c r="C161" s="602"/>
      <c r="D161" s="602"/>
      <c r="E161" s="602"/>
      <c r="F161" s="143">
        <v>1</v>
      </c>
      <c r="G161" s="74"/>
      <c r="H161" s="74">
        <v>1</v>
      </c>
      <c r="I161" s="54">
        <v>1</v>
      </c>
      <c r="J161" s="74"/>
      <c r="K161" s="25"/>
      <c r="L161" s="25"/>
      <c r="M161" s="262">
        <v>1926</v>
      </c>
      <c r="N161" s="48" t="s">
        <v>88</v>
      </c>
      <c r="O161" s="201">
        <v>79.5</v>
      </c>
      <c r="P161" s="204"/>
      <c r="Q161" s="99">
        <f t="shared" si="6"/>
        <v>2205.6187184423547</v>
      </c>
      <c r="R161" s="55" t="s">
        <v>12</v>
      </c>
    </row>
    <row r="162" spans="1:18" ht="15" customHeight="1">
      <c r="A162" s="48">
        <v>2013</v>
      </c>
      <c r="B162" s="75" t="s">
        <v>132</v>
      </c>
      <c r="C162" s="602"/>
      <c r="D162" s="602"/>
      <c r="E162" s="602"/>
      <c r="F162" s="143">
        <v>1</v>
      </c>
      <c r="G162" s="74"/>
      <c r="H162" s="74">
        <v>1</v>
      </c>
      <c r="I162" s="54">
        <v>1</v>
      </c>
      <c r="J162" s="74"/>
      <c r="K162" s="25"/>
      <c r="L162" s="25"/>
      <c r="M162" s="262">
        <v>1931</v>
      </c>
      <c r="N162" s="48" t="s">
        <v>88</v>
      </c>
      <c r="O162" s="201">
        <v>32</v>
      </c>
      <c r="P162" s="204"/>
      <c r="Q162" s="99">
        <f t="shared" si="6"/>
        <v>887.796213712646</v>
      </c>
      <c r="R162" s="55" t="s">
        <v>12</v>
      </c>
    </row>
    <row r="163" spans="1:18" ht="15" customHeight="1">
      <c r="A163" s="48">
        <v>2013</v>
      </c>
      <c r="B163" s="75" t="s">
        <v>132</v>
      </c>
      <c r="C163" s="602"/>
      <c r="D163" s="602"/>
      <c r="E163" s="602"/>
      <c r="F163" s="143">
        <v>1</v>
      </c>
      <c r="G163" s="74"/>
      <c r="H163" s="74">
        <v>1</v>
      </c>
      <c r="I163" s="54">
        <v>1</v>
      </c>
      <c r="J163" s="74"/>
      <c r="K163" s="25"/>
      <c r="L163" s="25"/>
      <c r="M163" s="262">
        <v>1926</v>
      </c>
      <c r="N163" s="48" t="s">
        <v>88</v>
      </c>
      <c r="O163" s="201">
        <v>28.5</v>
      </c>
      <c r="P163" s="204"/>
      <c r="Q163" s="99">
        <f t="shared" si="6"/>
        <v>790.6935028378253</v>
      </c>
      <c r="R163" s="55" t="s">
        <v>12</v>
      </c>
    </row>
    <row r="164" spans="1:18" ht="15" customHeight="1">
      <c r="A164" s="651" t="s">
        <v>81</v>
      </c>
      <c r="B164" s="651"/>
      <c r="C164" s="34" t="s">
        <v>154</v>
      </c>
      <c r="D164" s="34"/>
      <c r="E164" s="34"/>
      <c r="F164" s="34">
        <f>SUM(F153:F163)</f>
        <v>11</v>
      </c>
      <c r="G164" s="34">
        <f>SUM(G153:G163)</f>
        <v>4</v>
      </c>
      <c r="H164" s="34">
        <f>SUM(H153:H163)</f>
        <v>7</v>
      </c>
      <c r="I164" s="34">
        <f>SUM(I153:I163)</f>
        <v>11</v>
      </c>
      <c r="J164" s="34">
        <f>SUM(J153:J163)</f>
        <v>0</v>
      </c>
      <c r="K164" s="51"/>
      <c r="L164" s="51"/>
      <c r="M164" s="34"/>
      <c r="N164" s="51"/>
      <c r="O164" s="202">
        <f>SUM(O153:O163)</f>
        <v>426.08</v>
      </c>
      <c r="P164" s="202"/>
      <c r="Q164" s="228">
        <f>SUM(Q153:Q163)</f>
        <v>11821.00658558388</v>
      </c>
      <c r="R164" s="34"/>
    </row>
    <row r="165" spans="1:18" ht="15" customHeight="1">
      <c r="A165" s="650" t="s">
        <v>151</v>
      </c>
      <c r="B165" s="650"/>
      <c r="C165" s="20" t="s">
        <v>154</v>
      </c>
      <c r="D165" s="20"/>
      <c r="E165" s="20"/>
      <c r="F165" s="23"/>
      <c r="G165" s="23"/>
      <c r="H165" s="23"/>
      <c r="I165" s="23"/>
      <c r="J165" s="23"/>
      <c r="K165" s="52"/>
      <c r="L165" s="52"/>
      <c r="M165" s="23"/>
      <c r="N165" s="52"/>
      <c r="O165" s="203"/>
      <c r="P165" s="203"/>
      <c r="Q165" s="236"/>
      <c r="R165" s="23"/>
    </row>
    <row r="166" spans="1:18" ht="40.5" customHeight="1">
      <c r="A166" s="24" t="s">
        <v>124</v>
      </c>
      <c r="B166" s="24" t="s">
        <v>125</v>
      </c>
      <c r="C166" s="24" t="s">
        <v>138</v>
      </c>
      <c r="D166" s="24" t="s">
        <v>44</v>
      </c>
      <c r="E166" s="24" t="s">
        <v>45</v>
      </c>
      <c r="F166" s="23" t="s">
        <v>62</v>
      </c>
      <c r="G166" s="24" t="s">
        <v>156</v>
      </c>
      <c r="H166" s="24" t="s">
        <v>157</v>
      </c>
      <c r="I166" s="24" t="s">
        <v>69</v>
      </c>
      <c r="J166" s="24" t="s">
        <v>63</v>
      </c>
      <c r="K166" s="24" t="s">
        <v>216</v>
      </c>
      <c r="L166" s="24" t="s">
        <v>18</v>
      </c>
      <c r="M166" s="24" t="s">
        <v>61</v>
      </c>
      <c r="N166" s="24" t="s">
        <v>10</v>
      </c>
      <c r="O166" s="146" t="s">
        <v>122</v>
      </c>
      <c r="P166" s="146" t="s">
        <v>123</v>
      </c>
      <c r="Q166" s="140" t="s">
        <v>11</v>
      </c>
      <c r="R166" s="140" t="s">
        <v>21</v>
      </c>
    </row>
    <row r="167" spans="1:18" ht="15" customHeight="1">
      <c r="A167" s="48">
        <v>2013</v>
      </c>
      <c r="B167" s="75" t="s">
        <v>152</v>
      </c>
      <c r="C167" s="602"/>
      <c r="D167" s="602"/>
      <c r="E167" s="602"/>
      <c r="F167" s="143">
        <v>1</v>
      </c>
      <c r="G167" s="53">
        <v>1</v>
      </c>
      <c r="H167" s="53"/>
      <c r="I167" s="54">
        <v>1</v>
      </c>
      <c r="J167" s="53"/>
      <c r="K167" s="25"/>
      <c r="L167" s="25"/>
      <c r="M167" s="262">
        <v>1924</v>
      </c>
      <c r="N167" s="48" t="s">
        <v>88</v>
      </c>
      <c r="O167" s="201">
        <v>21.25</v>
      </c>
      <c r="P167" s="204"/>
      <c r="Q167" s="99">
        <f>$Q$195/$O$195*O167</f>
        <v>589.552173168554</v>
      </c>
      <c r="R167" s="55" t="s">
        <v>12</v>
      </c>
    </row>
    <row r="168" spans="1:18" ht="15" customHeight="1">
      <c r="A168" s="48">
        <v>2013</v>
      </c>
      <c r="B168" s="75" t="s">
        <v>152</v>
      </c>
      <c r="C168" s="602"/>
      <c r="D168" s="602"/>
      <c r="E168" s="602"/>
      <c r="F168" s="143">
        <v>1</v>
      </c>
      <c r="G168" s="53">
        <v>1</v>
      </c>
      <c r="H168" s="53"/>
      <c r="I168" s="54">
        <v>1</v>
      </c>
      <c r="J168" s="53"/>
      <c r="K168" s="25"/>
      <c r="L168" s="25"/>
      <c r="M168" s="262">
        <v>1941</v>
      </c>
      <c r="N168" s="48" t="s">
        <v>88</v>
      </c>
      <c r="O168" s="201">
        <v>39.42</v>
      </c>
      <c r="P168" s="204"/>
      <c r="Q168" s="99">
        <f aca="true" t="shared" si="7" ref="Q168:Q193">$Q$195/$O$195*O168</f>
        <v>1093.653960767266</v>
      </c>
      <c r="R168" s="55" t="s">
        <v>12</v>
      </c>
    </row>
    <row r="169" spans="1:18" ht="15" customHeight="1">
      <c r="A169" s="48">
        <v>2013</v>
      </c>
      <c r="B169" s="75" t="s">
        <v>152</v>
      </c>
      <c r="C169" s="602"/>
      <c r="D169" s="602"/>
      <c r="E169" s="602"/>
      <c r="F169" s="143">
        <v>1</v>
      </c>
      <c r="G169" s="53"/>
      <c r="H169" s="53">
        <v>1</v>
      </c>
      <c r="I169" s="54">
        <v>1</v>
      </c>
      <c r="J169" s="53"/>
      <c r="K169" s="25"/>
      <c r="L169" s="25"/>
      <c r="M169" s="262">
        <v>1939</v>
      </c>
      <c r="N169" s="48" t="s">
        <v>88</v>
      </c>
      <c r="O169" s="201">
        <v>43.75</v>
      </c>
      <c r="P169" s="204"/>
      <c r="Q169" s="99">
        <f t="shared" si="7"/>
        <v>1213.7838859352582</v>
      </c>
      <c r="R169" s="55" t="s">
        <v>12</v>
      </c>
    </row>
    <row r="170" spans="1:18" ht="15" customHeight="1">
      <c r="A170" s="48">
        <v>2013</v>
      </c>
      <c r="B170" s="75" t="s">
        <v>152</v>
      </c>
      <c r="C170" s="602"/>
      <c r="D170" s="602"/>
      <c r="E170" s="602"/>
      <c r="F170" s="143">
        <v>1</v>
      </c>
      <c r="G170" s="53"/>
      <c r="H170" s="53">
        <v>1</v>
      </c>
      <c r="I170" s="54">
        <v>1</v>
      </c>
      <c r="J170" s="53"/>
      <c r="K170" s="25"/>
      <c r="L170" s="25"/>
      <c r="M170" s="262">
        <v>1935</v>
      </c>
      <c r="N170" s="48" t="s">
        <v>88</v>
      </c>
      <c r="O170" s="201">
        <v>33.75</v>
      </c>
      <c r="P170" s="204"/>
      <c r="Q170" s="99">
        <f t="shared" si="7"/>
        <v>936.3475691500563</v>
      </c>
      <c r="R170" s="55" t="s">
        <v>12</v>
      </c>
    </row>
    <row r="171" spans="1:18" ht="15" customHeight="1">
      <c r="A171" s="48">
        <v>2013</v>
      </c>
      <c r="B171" s="75" t="s">
        <v>152</v>
      </c>
      <c r="C171" s="602"/>
      <c r="D171" s="602"/>
      <c r="E171" s="602"/>
      <c r="F171" s="143">
        <v>1</v>
      </c>
      <c r="G171" s="53">
        <v>1</v>
      </c>
      <c r="H171" s="53"/>
      <c r="I171" s="54">
        <v>1</v>
      </c>
      <c r="J171" s="53"/>
      <c r="K171" s="25"/>
      <c r="L171" s="25"/>
      <c r="M171" s="262">
        <v>1949</v>
      </c>
      <c r="N171" s="48" t="s">
        <v>88</v>
      </c>
      <c r="O171" s="201">
        <v>34</v>
      </c>
      <c r="P171" s="204"/>
      <c r="Q171" s="99">
        <f t="shared" si="7"/>
        <v>943.2834770696863</v>
      </c>
      <c r="R171" s="55" t="s">
        <v>12</v>
      </c>
    </row>
    <row r="172" spans="1:18" ht="15" customHeight="1">
      <c r="A172" s="48">
        <v>2013</v>
      </c>
      <c r="B172" s="75" t="s">
        <v>152</v>
      </c>
      <c r="C172" s="602"/>
      <c r="D172" s="602"/>
      <c r="E172" s="602"/>
      <c r="F172" s="143">
        <v>1</v>
      </c>
      <c r="G172" s="53"/>
      <c r="H172" s="53">
        <v>1</v>
      </c>
      <c r="I172" s="54">
        <v>1</v>
      </c>
      <c r="J172" s="53"/>
      <c r="K172" s="25"/>
      <c r="L172" s="25"/>
      <c r="M172" s="262">
        <v>1922</v>
      </c>
      <c r="N172" s="48" t="s">
        <v>88</v>
      </c>
      <c r="O172" s="201">
        <v>33.75</v>
      </c>
      <c r="P172" s="204"/>
      <c r="Q172" s="99">
        <f t="shared" si="7"/>
        <v>936.3475691500563</v>
      </c>
      <c r="R172" s="55" t="s">
        <v>12</v>
      </c>
    </row>
    <row r="173" spans="1:18" ht="15" customHeight="1">
      <c r="A173" s="48">
        <v>2013</v>
      </c>
      <c r="B173" s="75" t="s">
        <v>152</v>
      </c>
      <c r="C173" s="602"/>
      <c r="D173" s="602"/>
      <c r="E173" s="602"/>
      <c r="F173" s="143">
        <v>1</v>
      </c>
      <c r="G173" s="53"/>
      <c r="H173" s="53">
        <v>1</v>
      </c>
      <c r="I173" s="54">
        <v>1</v>
      </c>
      <c r="J173" s="53"/>
      <c r="K173" s="25"/>
      <c r="L173" s="25"/>
      <c r="M173" s="262">
        <v>1927</v>
      </c>
      <c r="N173" s="48" t="s">
        <v>88</v>
      </c>
      <c r="O173" s="201">
        <v>28.75</v>
      </c>
      <c r="P173" s="204"/>
      <c r="Q173" s="99">
        <f t="shared" si="7"/>
        <v>797.6294107574554</v>
      </c>
      <c r="R173" s="55" t="s">
        <v>12</v>
      </c>
    </row>
    <row r="174" spans="1:18" ht="15" customHeight="1">
      <c r="A174" s="48">
        <v>2013</v>
      </c>
      <c r="B174" s="75" t="s">
        <v>152</v>
      </c>
      <c r="C174" s="602"/>
      <c r="D174" s="602"/>
      <c r="E174" s="602"/>
      <c r="F174" s="143">
        <v>1</v>
      </c>
      <c r="G174" s="53">
        <v>1</v>
      </c>
      <c r="H174" s="53"/>
      <c r="I174" s="54">
        <v>1</v>
      </c>
      <c r="J174" s="53"/>
      <c r="K174" s="25"/>
      <c r="L174" s="25"/>
      <c r="M174" s="262">
        <v>1925</v>
      </c>
      <c r="N174" s="48" t="s">
        <v>88</v>
      </c>
      <c r="O174" s="201">
        <v>30</v>
      </c>
      <c r="P174" s="204"/>
      <c r="Q174" s="99">
        <f t="shared" si="7"/>
        <v>832.3089503556057</v>
      </c>
      <c r="R174" s="55" t="s">
        <v>12</v>
      </c>
    </row>
    <row r="175" spans="1:18" ht="15" customHeight="1">
      <c r="A175" s="48">
        <v>2013</v>
      </c>
      <c r="B175" s="75" t="s">
        <v>152</v>
      </c>
      <c r="C175" s="602"/>
      <c r="D175" s="602"/>
      <c r="E175" s="602"/>
      <c r="F175" s="143">
        <v>1</v>
      </c>
      <c r="G175" s="53"/>
      <c r="H175" s="53">
        <v>1</v>
      </c>
      <c r="I175" s="54">
        <v>1</v>
      </c>
      <c r="J175" s="53"/>
      <c r="K175" s="25"/>
      <c r="L175" s="25"/>
      <c r="M175" s="262">
        <v>1927</v>
      </c>
      <c r="N175" s="48" t="s">
        <v>88</v>
      </c>
      <c r="O175" s="201">
        <v>52.5</v>
      </c>
      <c r="P175" s="204"/>
      <c r="Q175" s="99">
        <f t="shared" si="7"/>
        <v>1456.54066312231</v>
      </c>
      <c r="R175" s="55" t="s">
        <v>12</v>
      </c>
    </row>
    <row r="176" spans="1:18" ht="15" customHeight="1">
      <c r="A176" s="48">
        <v>2013</v>
      </c>
      <c r="B176" s="75" t="s">
        <v>152</v>
      </c>
      <c r="C176" s="602"/>
      <c r="D176" s="602"/>
      <c r="E176" s="602"/>
      <c r="F176" s="143">
        <v>1</v>
      </c>
      <c r="G176" s="53"/>
      <c r="H176" s="53">
        <v>1</v>
      </c>
      <c r="I176" s="54">
        <v>1</v>
      </c>
      <c r="J176" s="53"/>
      <c r="K176" s="25"/>
      <c r="L176" s="25"/>
      <c r="M176" s="262">
        <v>1925</v>
      </c>
      <c r="N176" s="48" t="s">
        <v>88</v>
      </c>
      <c r="O176" s="201">
        <v>28.75</v>
      </c>
      <c r="P176" s="204"/>
      <c r="Q176" s="99">
        <f t="shared" si="7"/>
        <v>797.6294107574554</v>
      </c>
      <c r="R176" s="55" t="s">
        <v>12</v>
      </c>
    </row>
    <row r="177" spans="1:18" ht="15" customHeight="1">
      <c r="A177" s="48">
        <v>2013</v>
      </c>
      <c r="B177" s="75" t="s">
        <v>152</v>
      </c>
      <c r="C177" s="602"/>
      <c r="D177" s="602"/>
      <c r="E177" s="602"/>
      <c r="F177" s="143">
        <v>1</v>
      </c>
      <c r="G177" s="53"/>
      <c r="H177" s="53">
        <v>1</v>
      </c>
      <c r="I177" s="54">
        <v>1</v>
      </c>
      <c r="J177" s="53"/>
      <c r="K177" s="25"/>
      <c r="L177" s="25"/>
      <c r="M177" s="262">
        <v>1925</v>
      </c>
      <c r="N177" s="48" t="s">
        <v>88</v>
      </c>
      <c r="O177" s="201">
        <v>55</v>
      </c>
      <c r="P177" s="204"/>
      <c r="Q177" s="99">
        <f t="shared" si="7"/>
        <v>1525.8997423186104</v>
      </c>
      <c r="R177" s="55" t="s">
        <v>12</v>
      </c>
    </row>
    <row r="178" spans="1:18" ht="15" customHeight="1">
      <c r="A178" s="48">
        <v>2013</v>
      </c>
      <c r="B178" s="75" t="s">
        <v>152</v>
      </c>
      <c r="C178" s="602"/>
      <c r="D178" s="602"/>
      <c r="E178" s="602"/>
      <c r="F178" s="143">
        <v>1</v>
      </c>
      <c r="G178" s="53">
        <v>1</v>
      </c>
      <c r="H178" s="53"/>
      <c r="I178" s="54">
        <v>1</v>
      </c>
      <c r="J178" s="53"/>
      <c r="K178" s="25"/>
      <c r="L178" s="25"/>
      <c r="M178" s="262">
        <v>1931</v>
      </c>
      <c r="N178" s="48" t="s">
        <v>88</v>
      </c>
      <c r="O178" s="201">
        <v>26.25</v>
      </c>
      <c r="P178" s="204"/>
      <c r="Q178" s="99">
        <f t="shared" si="7"/>
        <v>728.270331561155</v>
      </c>
      <c r="R178" s="55" t="s">
        <v>12</v>
      </c>
    </row>
    <row r="179" spans="1:18" ht="15" customHeight="1">
      <c r="A179" s="48">
        <v>2013</v>
      </c>
      <c r="B179" s="75" t="s">
        <v>152</v>
      </c>
      <c r="C179" s="602"/>
      <c r="D179" s="602"/>
      <c r="E179" s="602"/>
      <c r="F179" s="143">
        <v>1</v>
      </c>
      <c r="G179" s="53"/>
      <c r="H179" s="53">
        <v>1</v>
      </c>
      <c r="I179" s="54">
        <v>1</v>
      </c>
      <c r="J179" s="53"/>
      <c r="K179" s="25"/>
      <c r="L179" s="25"/>
      <c r="M179" s="262">
        <v>1939</v>
      </c>
      <c r="N179" s="48" t="s">
        <v>88</v>
      </c>
      <c r="O179" s="201">
        <v>7.5</v>
      </c>
      <c r="P179" s="204"/>
      <c r="Q179" s="99">
        <f t="shared" si="7"/>
        <v>208.07723758890143</v>
      </c>
      <c r="R179" s="55" t="s">
        <v>12</v>
      </c>
    </row>
    <row r="180" spans="1:18" ht="15" customHeight="1">
      <c r="A180" s="48">
        <v>2013</v>
      </c>
      <c r="B180" s="75" t="s">
        <v>152</v>
      </c>
      <c r="C180" s="602"/>
      <c r="D180" s="602"/>
      <c r="E180" s="602"/>
      <c r="F180" s="143">
        <v>1</v>
      </c>
      <c r="G180" s="53">
        <v>1</v>
      </c>
      <c r="H180" s="53"/>
      <c r="I180" s="54">
        <v>1</v>
      </c>
      <c r="J180" s="53"/>
      <c r="K180" s="25"/>
      <c r="L180" s="25"/>
      <c r="M180" s="262">
        <v>1932</v>
      </c>
      <c r="N180" s="48" t="s">
        <v>88</v>
      </c>
      <c r="O180" s="201">
        <v>31.25</v>
      </c>
      <c r="P180" s="204"/>
      <c r="Q180" s="99">
        <f t="shared" si="7"/>
        <v>866.9884899537559</v>
      </c>
      <c r="R180" s="55" t="s">
        <v>12</v>
      </c>
    </row>
    <row r="181" spans="1:18" ht="15" customHeight="1">
      <c r="A181" s="48">
        <v>2013</v>
      </c>
      <c r="B181" s="75" t="s">
        <v>152</v>
      </c>
      <c r="C181" s="602"/>
      <c r="D181" s="602"/>
      <c r="E181" s="602"/>
      <c r="F181" s="143">
        <v>1</v>
      </c>
      <c r="G181" s="53">
        <v>1</v>
      </c>
      <c r="H181" s="53"/>
      <c r="I181" s="54">
        <v>1</v>
      </c>
      <c r="J181" s="53"/>
      <c r="K181" s="25"/>
      <c r="L181" s="25"/>
      <c r="M181" s="262">
        <v>1937</v>
      </c>
      <c r="N181" s="48" t="s">
        <v>88</v>
      </c>
      <c r="O181" s="201">
        <v>28.75</v>
      </c>
      <c r="P181" s="204"/>
      <c r="Q181" s="99">
        <f t="shared" si="7"/>
        <v>797.6294107574554</v>
      </c>
      <c r="R181" s="55" t="s">
        <v>12</v>
      </c>
    </row>
    <row r="182" spans="1:18" ht="15" customHeight="1">
      <c r="A182" s="48">
        <v>2013</v>
      </c>
      <c r="B182" s="75" t="s">
        <v>152</v>
      </c>
      <c r="C182" s="602"/>
      <c r="D182" s="602"/>
      <c r="E182" s="602"/>
      <c r="F182" s="143">
        <v>1</v>
      </c>
      <c r="G182" s="53">
        <v>1</v>
      </c>
      <c r="H182" s="53"/>
      <c r="I182" s="54">
        <v>1</v>
      </c>
      <c r="J182" s="53"/>
      <c r="K182" s="25"/>
      <c r="L182" s="25"/>
      <c r="M182" s="262">
        <v>1921</v>
      </c>
      <c r="N182" s="48" t="s">
        <v>88</v>
      </c>
      <c r="O182" s="201">
        <v>31.25</v>
      </c>
      <c r="P182" s="204"/>
      <c r="Q182" s="99">
        <f t="shared" si="7"/>
        <v>866.9884899537559</v>
      </c>
      <c r="R182" s="55" t="s">
        <v>12</v>
      </c>
    </row>
    <row r="183" spans="1:18" ht="15" customHeight="1">
      <c r="A183" s="48">
        <v>2013</v>
      </c>
      <c r="B183" s="75" t="s">
        <v>152</v>
      </c>
      <c r="C183" s="602"/>
      <c r="D183" s="602"/>
      <c r="E183" s="602"/>
      <c r="F183" s="143">
        <v>1</v>
      </c>
      <c r="G183" s="53"/>
      <c r="H183" s="53">
        <v>1</v>
      </c>
      <c r="I183" s="54">
        <v>1</v>
      </c>
      <c r="J183" s="53"/>
      <c r="K183" s="25"/>
      <c r="L183" s="25"/>
      <c r="M183" s="262">
        <v>1918</v>
      </c>
      <c r="N183" s="48" t="s">
        <v>88</v>
      </c>
      <c r="O183" s="201">
        <v>55</v>
      </c>
      <c r="P183" s="204"/>
      <c r="Q183" s="99">
        <f t="shared" si="7"/>
        <v>1525.8997423186104</v>
      </c>
      <c r="R183" s="55" t="s">
        <v>12</v>
      </c>
    </row>
    <row r="184" spans="1:18" ht="15" customHeight="1">
      <c r="A184" s="48">
        <v>2013</v>
      </c>
      <c r="B184" s="75" t="s">
        <v>152</v>
      </c>
      <c r="C184" s="602"/>
      <c r="D184" s="602"/>
      <c r="E184" s="602"/>
      <c r="F184" s="143">
        <v>1</v>
      </c>
      <c r="G184" s="53"/>
      <c r="H184" s="53">
        <v>1</v>
      </c>
      <c r="I184" s="54">
        <v>1</v>
      </c>
      <c r="J184" s="53"/>
      <c r="K184" s="25"/>
      <c r="L184" s="25"/>
      <c r="M184" s="262">
        <v>1925</v>
      </c>
      <c r="N184" s="48" t="s">
        <v>88</v>
      </c>
      <c r="O184" s="201">
        <v>35</v>
      </c>
      <c r="P184" s="204"/>
      <c r="Q184" s="99">
        <f t="shared" si="7"/>
        <v>971.0271087482066</v>
      </c>
      <c r="R184" s="55" t="s">
        <v>12</v>
      </c>
    </row>
    <row r="185" spans="1:18" ht="15" customHeight="1">
      <c r="A185" s="48">
        <v>2013</v>
      </c>
      <c r="B185" s="75" t="s">
        <v>152</v>
      </c>
      <c r="C185" s="602"/>
      <c r="D185" s="602"/>
      <c r="E185" s="602"/>
      <c r="F185" s="143">
        <v>1</v>
      </c>
      <c r="G185" s="53"/>
      <c r="H185" s="53">
        <v>1</v>
      </c>
      <c r="I185" s="54">
        <v>1</v>
      </c>
      <c r="J185" s="53"/>
      <c r="K185" s="25"/>
      <c r="L185" s="25"/>
      <c r="M185" s="262">
        <v>1930</v>
      </c>
      <c r="N185" s="48" t="s">
        <v>88</v>
      </c>
      <c r="O185" s="201">
        <v>5</v>
      </c>
      <c r="P185" s="204"/>
      <c r="Q185" s="99">
        <f t="shared" si="7"/>
        <v>138.71815839260094</v>
      </c>
      <c r="R185" s="55" t="s">
        <v>12</v>
      </c>
    </row>
    <row r="186" spans="1:18" ht="15" customHeight="1">
      <c r="A186" s="48">
        <v>2013</v>
      </c>
      <c r="B186" s="75" t="s">
        <v>152</v>
      </c>
      <c r="C186" s="602"/>
      <c r="D186" s="602"/>
      <c r="E186" s="602"/>
      <c r="F186" s="143">
        <v>1</v>
      </c>
      <c r="G186" s="53"/>
      <c r="H186" s="53">
        <v>1</v>
      </c>
      <c r="I186" s="54">
        <v>1</v>
      </c>
      <c r="J186" s="53"/>
      <c r="K186" s="25"/>
      <c r="L186" s="25"/>
      <c r="M186" s="262">
        <v>1943</v>
      </c>
      <c r="N186" s="48" t="s">
        <v>88</v>
      </c>
      <c r="O186" s="201">
        <v>25</v>
      </c>
      <c r="P186" s="204"/>
      <c r="Q186" s="99">
        <f t="shared" si="7"/>
        <v>693.5907919630047</v>
      </c>
      <c r="R186" s="55" t="s">
        <v>12</v>
      </c>
    </row>
    <row r="187" spans="1:18" ht="15" customHeight="1">
      <c r="A187" s="48">
        <v>2013</v>
      </c>
      <c r="B187" s="75" t="s">
        <v>152</v>
      </c>
      <c r="C187" s="602"/>
      <c r="D187" s="602"/>
      <c r="E187" s="602"/>
      <c r="F187" s="143">
        <v>1</v>
      </c>
      <c r="G187" s="53">
        <v>1</v>
      </c>
      <c r="H187" s="53"/>
      <c r="I187" s="54">
        <v>1</v>
      </c>
      <c r="J187" s="53"/>
      <c r="K187" s="25"/>
      <c r="L187" s="25"/>
      <c r="M187" s="262">
        <v>1932</v>
      </c>
      <c r="N187" s="48" t="s">
        <v>88</v>
      </c>
      <c r="O187" s="201">
        <v>43.5</v>
      </c>
      <c r="P187" s="204"/>
      <c r="Q187" s="99">
        <f t="shared" si="7"/>
        <v>1206.847978015628</v>
      </c>
      <c r="R187" s="55" t="s">
        <v>12</v>
      </c>
    </row>
    <row r="188" spans="1:18" ht="15" customHeight="1">
      <c r="A188" s="48">
        <v>2013</v>
      </c>
      <c r="B188" s="75" t="s">
        <v>152</v>
      </c>
      <c r="C188" s="602"/>
      <c r="D188" s="602"/>
      <c r="E188" s="602"/>
      <c r="F188" s="143">
        <v>1</v>
      </c>
      <c r="G188" s="53">
        <v>1</v>
      </c>
      <c r="H188" s="53"/>
      <c r="I188" s="54">
        <v>1</v>
      </c>
      <c r="J188" s="53"/>
      <c r="K188" s="25"/>
      <c r="L188" s="25"/>
      <c r="M188" s="262">
        <v>1935</v>
      </c>
      <c r="N188" s="48" t="s">
        <v>88</v>
      </c>
      <c r="O188" s="201">
        <v>26.25</v>
      </c>
      <c r="P188" s="204"/>
      <c r="Q188" s="99">
        <f t="shared" si="7"/>
        <v>728.270331561155</v>
      </c>
      <c r="R188" s="55" t="s">
        <v>12</v>
      </c>
    </row>
    <row r="189" spans="1:18" ht="15" customHeight="1">
      <c r="A189" s="48">
        <v>2013</v>
      </c>
      <c r="B189" s="75" t="s">
        <v>152</v>
      </c>
      <c r="C189" s="602"/>
      <c r="D189" s="602"/>
      <c r="E189" s="602"/>
      <c r="F189" s="143">
        <v>1</v>
      </c>
      <c r="G189" s="53">
        <v>1</v>
      </c>
      <c r="H189" s="53"/>
      <c r="I189" s="54">
        <v>1</v>
      </c>
      <c r="J189" s="53"/>
      <c r="K189" s="25"/>
      <c r="L189" s="25"/>
      <c r="M189" s="262">
        <v>1947</v>
      </c>
      <c r="N189" s="48" t="s">
        <v>88</v>
      </c>
      <c r="O189" s="201">
        <v>24.92</v>
      </c>
      <c r="P189" s="204"/>
      <c r="Q189" s="99">
        <f t="shared" si="7"/>
        <v>691.3713014287231</v>
      </c>
      <c r="R189" s="55" t="s">
        <v>12</v>
      </c>
    </row>
    <row r="190" spans="1:18" ht="15" customHeight="1">
      <c r="A190" s="48">
        <v>2013</v>
      </c>
      <c r="B190" s="75" t="s">
        <v>152</v>
      </c>
      <c r="C190" s="602"/>
      <c r="D190" s="602"/>
      <c r="E190" s="602"/>
      <c r="F190" s="143">
        <v>1</v>
      </c>
      <c r="G190" s="53"/>
      <c r="H190" s="53">
        <v>1</v>
      </c>
      <c r="I190" s="54">
        <v>1</v>
      </c>
      <c r="J190" s="53"/>
      <c r="K190" s="25"/>
      <c r="L190" s="25"/>
      <c r="M190" s="262">
        <v>1940</v>
      </c>
      <c r="N190" s="48" t="s">
        <v>88</v>
      </c>
      <c r="O190" s="201">
        <v>13.33</v>
      </c>
      <c r="P190" s="204"/>
      <c r="Q190" s="99">
        <f t="shared" si="7"/>
        <v>369.8226102746741</v>
      </c>
      <c r="R190" s="55" t="s">
        <v>12</v>
      </c>
    </row>
    <row r="191" spans="1:18" ht="15" customHeight="1">
      <c r="A191" s="48">
        <v>2013</v>
      </c>
      <c r="B191" s="75" t="s">
        <v>152</v>
      </c>
      <c r="C191" s="602"/>
      <c r="D191" s="602"/>
      <c r="E191" s="602"/>
      <c r="F191" s="143">
        <v>1</v>
      </c>
      <c r="G191" s="53"/>
      <c r="H191" s="53">
        <v>1</v>
      </c>
      <c r="I191" s="54">
        <v>1</v>
      </c>
      <c r="J191" s="53"/>
      <c r="K191" s="25"/>
      <c r="L191" s="25"/>
      <c r="M191" s="262">
        <v>1936</v>
      </c>
      <c r="N191" s="48" t="s">
        <v>88</v>
      </c>
      <c r="O191" s="201">
        <v>32.5</v>
      </c>
      <c r="P191" s="204"/>
      <c r="Q191" s="99">
        <f t="shared" si="7"/>
        <v>901.6680295519061</v>
      </c>
      <c r="R191" s="55" t="s">
        <v>12</v>
      </c>
    </row>
    <row r="192" spans="1:18" ht="15" customHeight="1">
      <c r="A192" s="48">
        <v>2013</v>
      </c>
      <c r="B192" s="75" t="s">
        <v>152</v>
      </c>
      <c r="C192" s="602"/>
      <c r="D192" s="602"/>
      <c r="E192" s="602"/>
      <c r="F192" s="143">
        <v>1</v>
      </c>
      <c r="G192" s="53"/>
      <c r="H192" s="53">
        <v>1</v>
      </c>
      <c r="I192" s="54">
        <v>1</v>
      </c>
      <c r="J192" s="53"/>
      <c r="K192" s="25"/>
      <c r="L192" s="25"/>
      <c r="M192" s="262">
        <v>1925</v>
      </c>
      <c r="N192" s="48" t="s">
        <v>88</v>
      </c>
      <c r="O192" s="201">
        <v>11.25</v>
      </c>
      <c r="P192" s="204"/>
      <c r="Q192" s="99">
        <f t="shared" si="7"/>
        <v>312.11585638335214</v>
      </c>
      <c r="R192" s="55" t="s">
        <v>12</v>
      </c>
    </row>
    <row r="193" spans="1:18" ht="15" customHeight="1">
      <c r="A193" s="48">
        <v>2013</v>
      </c>
      <c r="B193" s="75" t="s">
        <v>152</v>
      </c>
      <c r="C193" s="602"/>
      <c r="D193" s="602"/>
      <c r="E193" s="602"/>
      <c r="F193" s="143">
        <v>1</v>
      </c>
      <c r="G193" s="53"/>
      <c r="H193" s="53">
        <v>1</v>
      </c>
      <c r="I193" s="54">
        <v>1</v>
      </c>
      <c r="J193" s="53"/>
      <c r="K193" s="25"/>
      <c r="L193" s="25"/>
      <c r="M193" s="262">
        <v>1924</v>
      </c>
      <c r="N193" s="48" t="s">
        <v>88</v>
      </c>
      <c r="O193" s="201">
        <v>3.75</v>
      </c>
      <c r="P193" s="204"/>
      <c r="Q193" s="99">
        <f t="shared" si="7"/>
        <v>104.03861879445071</v>
      </c>
      <c r="R193" s="55" t="s">
        <v>12</v>
      </c>
    </row>
    <row r="194" spans="1:18" ht="15" customHeight="1">
      <c r="A194" s="651" t="s">
        <v>82</v>
      </c>
      <c r="B194" s="651"/>
      <c r="C194" s="34" t="s">
        <v>154</v>
      </c>
      <c r="D194" s="34"/>
      <c r="E194" s="34"/>
      <c r="F194" s="34">
        <f>SUM(F167:F193)</f>
        <v>27</v>
      </c>
      <c r="G194" s="34">
        <f>SUM(G167:G193)</f>
        <v>11</v>
      </c>
      <c r="H194" s="34">
        <f>SUM(H167:H193)</f>
        <v>16</v>
      </c>
      <c r="I194" s="34">
        <f>SUM(I167:I193)</f>
        <v>27</v>
      </c>
      <c r="J194" s="34">
        <f>SUM(J167:J193)</f>
        <v>0</v>
      </c>
      <c r="K194" s="34"/>
      <c r="L194" s="34"/>
      <c r="M194" s="34"/>
      <c r="N194" s="34"/>
      <c r="O194" s="202">
        <f>SUM(O167:O193)</f>
        <v>801.4200000000001</v>
      </c>
      <c r="P194" s="202"/>
      <c r="Q194" s="228">
        <f>SUM(Q167:Q193)</f>
        <v>22234.301299799645</v>
      </c>
      <c r="R194" s="34"/>
    </row>
    <row r="195" spans="1:19" ht="15" customHeight="1">
      <c r="A195" s="652" t="s">
        <v>91</v>
      </c>
      <c r="B195" s="652"/>
      <c r="C195" s="36" t="s">
        <v>154</v>
      </c>
      <c r="D195" s="36"/>
      <c r="E195" s="36"/>
      <c r="F195" s="59">
        <f>F14+F56+F62+F86+F109+F150+F164+F194+F126</f>
        <v>165</v>
      </c>
      <c r="G195" s="59">
        <f>G14+G56+G62+G86+G109+G150+G164+G194+G126</f>
        <v>67</v>
      </c>
      <c r="H195" s="59">
        <f>H14+H56+H62+H86+H109+H150+H164+H194+H126</f>
        <v>98</v>
      </c>
      <c r="I195" s="59">
        <f>I14+I56+I62+I86+I109+I150+I164+I194+I126</f>
        <v>165</v>
      </c>
      <c r="J195" s="59">
        <f>J14+J56+J62+J86+J109+J150+J164+J194+J126</f>
        <v>0</v>
      </c>
      <c r="K195" s="36"/>
      <c r="L195" s="36"/>
      <c r="M195" s="36"/>
      <c r="N195" s="36"/>
      <c r="O195" s="206">
        <f>O14+O56+O62+O86+O109+O150+O164+O194+O126</f>
        <v>5010.7282857142845</v>
      </c>
      <c r="P195" s="206"/>
      <c r="Q195" s="60">
        <f>110392.43+28623.37</f>
        <v>139015.8</v>
      </c>
      <c r="R195" s="36"/>
      <c r="S195" s="61"/>
    </row>
    <row r="196" spans="11:17" ht="18.75" customHeight="1">
      <c r="K196" s="26"/>
      <c r="L196" s="26"/>
      <c r="M196" s="26"/>
      <c r="N196" s="135"/>
      <c r="O196" s="153" t="s">
        <v>154</v>
      </c>
      <c r="Q196" s="64" t="s">
        <v>154</v>
      </c>
    </row>
    <row r="197" ht="12.75">
      <c r="H197" s="63"/>
    </row>
  </sheetData>
  <sheetProtection selectLockedCells="1" selectUnlockedCells="1"/>
  <mergeCells count="21">
    <mergeCell ref="A1:Q1"/>
    <mergeCell ref="A14:B14"/>
    <mergeCell ref="A15:B15"/>
    <mergeCell ref="A56:B56"/>
    <mergeCell ref="A87:B87"/>
    <mergeCell ref="A109:B109"/>
    <mergeCell ref="A3:B3"/>
    <mergeCell ref="A2:R2"/>
    <mergeCell ref="A57:B57"/>
    <mergeCell ref="A62:B62"/>
    <mergeCell ref="A63:B63"/>
    <mergeCell ref="A86:B86"/>
    <mergeCell ref="A195:B195"/>
    <mergeCell ref="A151:B151"/>
    <mergeCell ref="A164:B164"/>
    <mergeCell ref="A165:B165"/>
    <mergeCell ref="A194:B194"/>
    <mergeCell ref="A110:B110"/>
    <mergeCell ref="A126:B126"/>
    <mergeCell ref="A127:B127"/>
    <mergeCell ref="A150:B150"/>
  </mergeCells>
  <printOptions/>
  <pageMargins left="0.1968503937007874" right="0.1968503937007874" top="0.1968503937007874" bottom="0.1968503937007874" header="0.5118110236220472" footer="0.5118110236220472"/>
  <pageSetup fitToHeight="3"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Foglio2">
    <tabColor indexed="57"/>
  </sheetPr>
  <dimension ref="A1:AJ499"/>
  <sheetViews>
    <sheetView zoomScale="200" zoomScaleNormal="200" workbookViewId="0" topLeftCell="I265">
      <selection activeCell="C412" sqref="C412:E475"/>
    </sheetView>
  </sheetViews>
  <sheetFormatPr defaultColWidth="8.8515625" defaultRowHeight="12.75"/>
  <cols>
    <col min="1" max="1" width="10.7109375" style="38" customWidth="1"/>
    <col min="2" max="2" width="30.421875" style="38" customWidth="1"/>
    <col min="3" max="3" width="21.57421875" style="1" customWidth="1"/>
    <col min="4" max="4" width="20.7109375" style="1" customWidth="1"/>
    <col min="5" max="5" width="20.7109375" style="38" customWidth="1"/>
    <col min="6" max="6" width="7.8515625" style="38" customWidth="1"/>
    <col min="7" max="7" width="5.7109375" style="38" customWidth="1"/>
    <col min="8" max="8" width="6.421875" style="38" customWidth="1"/>
    <col min="9" max="9" width="9.7109375" style="38" customWidth="1"/>
    <col min="10" max="10" width="9.7109375" style="17" customWidth="1"/>
    <col min="11" max="11" width="13.7109375" style="17" customWidth="1"/>
    <col min="12" max="12" width="17.140625" style="17" customWidth="1"/>
    <col min="13" max="13" width="10.140625" style="17" customWidth="1"/>
    <col min="14" max="14" width="11.7109375" style="1" customWidth="1"/>
    <col min="15" max="15" width="15.421875" style="306" customWidth="1"/>
    <col min="16" max="16" width="13.8515625" style="153" customWidth="1"/>
    <col min="17" max="17" width="19.421875" style="230" customWidth="1"/>
    <col min="18" max="18" width="15.7109375" style="27" customWidth="1"/>
    <col min="19" max="19" width="12.8515625" style="27" customWidth="1"/>
    <col min="20" max="20" width="14.00390625" style="27" customWidth="1"/>
    <col min="21" max="36" width="8.8515625" style="27" customWidth="1"/>
    <col min="37" max="16384" width="8.8515625" style="17" customWidth="1"/>
  </cols>
  <sheetData>
    <row r="1" spans="1:19" ht="30" customHeight="1">
      <c r="A1" s="623" t="s">
        <v>71</v>
      </c>
      <c r="B1" s="624"/>
      <c r="C1" s="624"/>
      <c r="D1" s="624"/>
      <c r="E1" s="624"/>
      <c r="F1" s="624"/>
      <c r="G1" s="624"/>
      <c r="H1" s="624"/>
      <c r="I1" s="624"/>
      <c r="J1" s="624"/>
      <c r="K1" s="624"/>
      <c r="L1" s="624"/>
      <c r="M1" s="624"/>
      <c r="N1" s="624"/>
      <c r="O1" s="624"/>
      <c r="P1" s="624"/>
      <c r="Q1" s="621" t="s">
        <v>92</v>
      </c>
      <c r="R1" s="622"/>
      <c r="S1" s="138"/>
    </row>
    <row r="2" spans="1:18" ht="76.5" customHeight="1">
      <c r="A2" s="653" t="s">
        <v>57</v>
      </c>
      <c r="B2" s="619"/>
      <c r="C2" s="619"/>
      <c r="D2" s="619"/>
      <c r="E2" s="619"/>
      <c r="F2" s="619"/>
      <c r="G2" s="619"/>
      <c r="H2" s="619"/>
      <c r="I2" s="619"/>
      <c r="J2" s="619"/>
      <c r="K2" s="619"/>
      <c r="L2" s="619"/>
      <c r="M2" s="619"/>
      <c r="N2" s="619"/>
      <c r="O2" s="619"/>
      <c r="P2" s="619"/>
      <c r="Q2" s="619"/>
      <c r="R2" s="619"/>
    </row>
    <row r="3" spans="1:36" ht="15" customHeight="1">
      <c r="A3" s="609" t="s">
        <v>143</v>
      </c>
      <c r="B3" s="610"/>
      <c r="C3" s="298"/>
      <c r="D3" s="298"/>
      <c r="E3" s="20"/>
      <c r="F3" s="21"/>
      <c r="G3" s="22"/>
      <c r="H3" s="22"/>
      <c r="I3" s="22"/>
      <c r="J3" s="22"/>
      <c r="K3" s="22"/>
      <c r="L3" s="22"/>
      <c r="M3" s="22"/>
      <c r="N3" s="2"/>
      <c r="O3" s="302"/>
      <c r="P3" s="145"/>
      <c r="Q3" s="46"/>
      <c r="R3" s="46"/>
      <c r="S3" s="17"/>
      <c r="T3" s="17"/>
      <c r="U3" s="17"/>
      <c r="V3" s="17"/>
      <c r="W3" s="17"/>
      <c r="X3" s="17"/>
      <c r="Y3" s="17"/>
      <c r="Z3" s="17"/>
      <c r="AA3" s="17"/>
      <c r="AB3" s="17"/>
      <c r="AC3" s="17"/>
      <c r="AD3" s="17"/>
      <c r="AE3" s="17"/>
      <c r="AF3" s="17"/>
      <c r="AG3" s="17"/>
      <c r="AH3" s="17"/>
      <c r="AI3" s="17"/>
      <c r="AJ3" s="17"/>
    </row>
    <row r="4" spans="1:36" ht="40.5" customHeight="1">
      <c r="A4" s="24" t="s">
        <v>124</v>
      </c>
      <c r="B4" s="24" t="s">
        <v>125</v>
      </c>
      <c r="C4" s="4" t="s">
        <v>138</v>
      </c>
      <c r="D4" s="4" t="s">
        <v>44</v>
      </c>
      <c r="E4" s="24" t="s">
        <v>45</v>
      </c>
      <c r="F4" s="23" t="s">
        <v>62</v>
      </c>
      <c r="G4" s="24" t="s">
        <v>156</v>
      </c>
      <c r="H4" s="24" t="s">
        <v>157</v>
      </c>
      <c r="I4" s="24" t="s">
        <v>69</v>
      </c>
      <c r="J4" s="24" t="s">
        <v>63</v>
      </c>
      <c r="K4" s="24" t="s">
        <v>216</v>
      </c>
      <c r="L4" s="24" t="s">
        <v>18</v>
      </c>
      <c r="M4" s="24" t="s">
        <v>61</v>
      </c>
      <c r="N4" s="4" t="s">
        <v>10</v>
      </c>
      <c r="O4" s="303" t="s">
        <v>122</v>
      </c>
      <c r="P4" s="146" t="s">
        <v>123</v>
      </c>
      <c r="Q4" s="140" t="s">
        <v>11</v>
      </c>
      <c r="R4" s="140" t="s">
        <v>21</v>
      </c>
      <c r="S4" s="17"/>
      <c r="T4" s="17"/>
      <c r="U4" s="17"/>
      <c r="V4" s="17"/>
      <c r="W4" s="17"/>
      <c r="X4" s="17"/>
      <c r="Y4" s="17"/>
      <c r="Z4" s="17"/>
      <c r="AA4" s="17"/>
      <c r="AB4" s="17"/>
      <c r="AC4" s="17"/>
      <c r="AD4" s="17"/>
      <c r="AE4" s="17"/>
      <c r="AF4" s="17"/>
      <c r="AG4" s="17"/>
      <c r="AH4" s="17"/>
      <c r="AI4" s="17"/>
      <c r="AJ4" s="17"/>
    </row>
    <row r="5" spans="1:18" ht="15" customHeight="1">
      <c r="A5" s="75">
        <v>2013</v>
      </c>
      <c r="B5" s="75" t="s">
        <v>126</v>
      </c>
      <c r="C5" s="600"/>
      <c r="D5" s="601"/>
      <c r="E5" s="595"/>
      <c r="F5" s="68">
        <v>1</v>
      </c>
      <c r="G5" s="69"/>
      <c r="H5" s="69">
        <v>1</v>
      </c>
      <c r="I5" s="69">
        <v>1</v>
      </c>
      <c r="J5" s="69"/>
      <c r="K5" s="69"/>
      <c r="L5" s="69"/>
      <c r="M5" s="69">
        <v>1919</v>
      </c>
      <c r="N5" s="69" t="s">
        <v>68</v>
      </c>
      <c r="O5" s="147">
        <v>23.85</v>
      </c>
      <c r="P5" s="147"/>
      <c r="Q5" s="114">
        <f>$Q$477/$O$477*O5</f>
        <v>517.3806771149906</v>
      </c>
      <c r="R5" s="50" t="s">
        <v>12</v>
      </c>
    </row>
    <row r="6" spans="1:18" ht="15" customHeight="1">
      <c r="A6" s="75">
        <v>2013</v>
      </c>
      <c r="B6" s="75" t="s">
        <v>126</v>
      </c>
      <c r="C6" s="600"/>
      <c r="D6" s="600"/>
      <c r="E6" s="600"/>
      <c r="F6" s="68">
        <v>1</v>
      </c>
      <c r="G6" s="69">
        <v>1</v>
      </c>
      <c r="H6" s="69"/>
      <c r="I6" s="69">
        <v>1</v>
      </c>
      <c r="J6" s="69"/>
      <c r="K6" s="69"/>
      <c r="L6" s="69"/>
      <c r="M6" s="69">
        <v>1922</v>
      </c>
      <c r="N6" s="69" t="s">
        <v>68</v>
      </c>
      <c r="O6" s="147">
        <v>12.13</v>
      </c>
      <c r="P6" s="147"/>
      <c r="Q6" s="114">
        <f aca="true" t="shared" si="0" ref="Q6:Q28">$Q$477/$O$477*O6</f>
        <v>263.1374261385675</v>
      </c>
      <c r="R6" s="50" t="s">
        <v>12</v>
      </c>
    </row>
    <row r="7" spans="1:19" ht="15" customHeight="1">
      <c r="A7" s="75">
        <v>2013</v>
      </c>
      <c r="B7" s="75" t="s">
        <v>126</v>
      </c>
      <c r="C7" s="600"/>
      <c r="D7" s="600"/>
      <c r="E7" s="600"/>
      <c r="F7" s="68">
        <v>1</v>
      </c>
      <c r="G7" s="69"/>
      <c r="H7" s="69">
        <v>1</v>
      </c>
      <c r="I7" s="69">
        <v>1</v>
      </c>
      <c r="J7" s="69"/>
      <c r="K7" s="69"/>
      <c r="L7" s="69"/>
      <c r="M7" s="69">
        <v>1926</v>
      </c>
      <c r="N7" s="69" t="s">
        <v>68</v>
      </c>
      <c r="O7" s="147">
        <v>82.03</v>
      </c>
      <c r="P7" s="147"/>
      <c r="Q7" s="114">
        <f t="shared" si="0"/>
        <v>1779.4858257334454</v>
      </c>
      <c r="R7" s="50" t="s">
        <v>12</v>
      </c>
      <c r="S7" s="62"/>
    </row>
    <row r="8" spans="1:19" ht="15" customHeight="1">
      <c r="A8" s="75">
        <v>2013</v>
      </c>
      <c r="B8" s="75" t="s">
        <v>126</v>
      </c>
      <c r="C8" s="600"/>
      <c r="D8" s="600"/>
      <c r="E8" s="600"/>
      <c r="F8" s="68">
        <v>1</v>
      </c>
      <c r="G8" s="69">
        <v>1</v>
      </c>
      <c r="H8" s="69"/>
      <c r="I8" s="69">
        <v>1</v>
      </c>
      <c r="J8" s="69"/>
      <c r="K8" s="69"/>
      <c r="L8" s="69"/>
      <c r="M8" s="69">
        <v>1926</v>
      </c>
      <c r="N8" s="69" t="s">
        <v>67</v>
      </c>
      <c r="O8" s="147">
        <v>33.31</v>
      </c>
      <c r="P8" s="147"/>
      <c r="Q8" s="114">
        <f t="shared" si="0"/>
        <v>722.5974991488611</v>
      </c>
      <c r="R8" s="50" t="s">
        <v>12</v>
      </c>
      <c r="S8" s="71"/>
    </row>
    <row r="9" spans="1:19" ht="15" customHeight="1">
      <c r="A9" s="75">
        <v>2013</v>
      </c>
      <c r="B9" s="75" t="s">
        <v>126</v>
      </c>
      <c r="C9" s="600"/>
      <c r="D9" s="600"/>
      <c r="E9" s="600"/>
      <c r="F9" s="68">
        <v>1</v>
      </c>
      <c r="G9" s="69">
        <v>1</v>
      </c>
      <c r="H9" s="69"/>
      <c r="I9" s="69">
        <v>1</v>
      </c>
      <c r="J9" s="69"/>
      <c r="K9" s="69"/>
      <c r="L9" s="69"/>
      <c r="M9" s="69">
        <v>1928</v>
      </c>
      <c r="N9" s="69" t="s">
        <v>68</v>
      </c>
      <c r="O9" s="147">
        <v>39.75</v>
      </c>
      <c r="P9" s="147"/>
      <c r="Q9" s="114">
        <f t="shared" si="0"/>
        <v>862.3011285249842</v>
      </c>
      <c r="R9" s="50" t="s">
        <v>12</v>
      </c>
      <c r="S9" s="71"/>
    </row>
    <row r="10" spans="1:19" ht="15" customHeight="1">
      <c r="A10" s="75">
        <v>2013</v>
      </c>
      <c r="B10" s="75" t="s">
        <v>126</v>
      </c>
      <c r="C10" s="600"/>
      <c r="D10" s="600"/>
      <c r="E10" s="600"/>
      <c r="F10" s="68">
        <v>1</v>
      </c>
      <c r="G10" s="69"/>
      <c r="H10" s="69">
        <v>1</v>
      </c>
      <c r="I10" s="69">
        <v>1</v>
      </c>
      <c r="J10" s="69"/>
      <c r="K10" s="69"/>
      <c r="L10" s="69"/>
      <c r="M10" s="69">
        <v>1923</v>
      </c>
      <c r="N10" s="69" t="s">
        <v>67</v>
      </c>
      <c r="O10" s="147">
        <v>2.23</v>
      </c>
      <c r="P10" s="147"/>
      <c r="Q10" s="114">
        <f t="shared" si="0"/>
        <v>48.3756356380054</v>
      </c>
      <c r="R10" s="50" t="s">
        <v>12</v>
      </c>
      <c r="S10" s="71"/>
    </row>
    <row r="11" spans="1:18" ht="15" customHeight="1">
      <c r="A11" s="75">
        <v>2013</v>
      </c>
      <c r="B11" s="75" t="s">
        <v>126</v>
      </c>
      <c r="C11" s="600"/>
      <c r="D11" s="600"/>
      <c r="E11" s="600"/>
      <c r="F11" s="68">
        <v>1</v>
      </c>
      <c r="G11" s="69"/>
      <c r="H11" s="69">
        <v>1</v>
      </c>
      <c r="I11" s="69">
        <v>1</v>
      </c>
      <c r="J11" s="69"/>
      <c r="K11" s="69"/>
      <c r="L11" s="69"/>
      <c r="M11" s="69">
        <v>1927</v>
      </c>
      <c r="N11" s="69" t="s">
        <v>68</v>
      </c>
      <c r="O11" s="147">
        <v>45.32</v>
      </c>
      <c r="P11" s="147"/>
      <c r="Q11" s="114">
        <f t="shared" si="0"/>
        <v>983.1317520692398</v>
      </c>
      <c r="R11" s="50" t="s">
        <v>12</v>
      </c>
    </row>
    <row r="12" spans="1:18" ht="15" customHeight="1">
      <c r="A12" s="75">
        <v>2013</v>
      </c>
      <c r="B12" s="75" t="s">
        <v>126</v>
      </c>
      <c r="C12" s="600"/>
      <c r="D12" s="600"/>
      <c r="E12" s="600"/>
      <c r="F12" s="68">
        <v>1</v>
      </c>
      <c r="G12" s="69"/>
      <c r="H12" s="69">
        <v>1</v>
      </c>
      <c r="I12" s="69">
        <v>1</v>
      </c>
      <c r="J12" s="69"/>
      <c r="K12" s="69"/>
      <c r="L12" s="69"/>
      <c r="M12" s="69">
        <v>1916</v>
      </c>
      <c r="N12" s="69" t="s">
        <v>68</v>
      </c>
      <c r="O12" s="147">
        <v>23.57</v>
      </c>
      <c r="P12" s="147"/>
      <c r="Q12" s="114">
        <f t="shared" si="0"/>
        <v>511.30660627255037</v>
      </c>
      <c r="R12" s="50" t="s">
        <v>12</v>
      </c>
    </row>
    <row r="13" spans="1:18" ht="15" customHeight="1">
      <c r="A13" s="75">
        <v>2013</v>
      </c>
      <c r="B13" s="75" t="s">
        <v>126</v>
      </c>
      <c r="C13" s="600"/>
      <c r="D13" s="600"/>
      <c r="E13" s="600"/>
      <c r="F13" s="68">
        <v>1</v>
      </c>
      <c r="G13" s="69"/>
      <c r="H13" s="69">
        <v>1</v>
      </c>
      <c r="I13" s="69">
        <v>1</v>
      </c>
      <c r="J13" s="69"/>
      <c r="K13" s="69"/>
      <c r="L13" s="69"/>
      <c r="M13" s="69">
        <v>1928</v>
      </c>
      <c r="N13" s="69" t="s">
        <v>68</v>
      </c>
      <c r="O13" s="147">
        <v>55.83</v>
      </c>
      <c r="P13" s="147"/>
      <c r="Q13" s="114">
        <f t="shared" si="0"/>
        <v>1211.1263397622608</v>
      </c>
      <c r="R13" s="50" t="s">
        <v>12</v>
      </c>
    </row>
    <row r="14" spans="1:18" ht="15" customHeight="1">
      <c r="A14" s="75">
        <v>2013</v>
      </c>
      <c r="B14" s="75" t="s">
        <v>126</v>
      </c>
      <c r="C14" s="600"/>
      <c r="D14" s="600"/>
      <c r="E14" s="600"/>
      <c r="F14" s="68">
        <v>1</v>
      </c>
      <c r="G14" s="69"/>
      <c r="H14" s="69">
        <v>1</v>
      </c>
      <c r="I14" s="69">
        <v>1</v>
      </c>
      <c r="J14" s="69"/>
      <c r="K14" s="69"/>
      <c r="L14" s="69"/>
      <c r="M14" s="69">
        <v>1923</v>
      </c>
      <c r="N14" s="69" t="s">
        <v>67</v>
      </c>
      <c r="O14" s="147">
        <v>52</v>
      </c>
      <c r="P14" s="147"/>
      <c r="Q14" s="114">
        <f t="shared" si="0"/>
        <v>1128.0417278817404</v>
      </c>
      <c r="R14" s="50" t="s">
        <v>12</v>
      </c>
    </row>
    <row r="15" spans="1:18" ht="15" customHeight="1">
      <c r="A15" s="75">
        <v>2013</v>
      </c>
      <c r="B15" s="75" t="s">
        <v>126</v>
      </c>
      <c r="C15" s="600"/>
      <c r="D15" s="600"/>
      <c r="E15" s="600"/>
      <c r="F15" s="68">
        <v>1</v>
      </c>
      <c r="G15" s="69">
        <v>1</v>
      </c>
      <c r="H15" s="69"/>
      <c r="I15" s="69">
        <v>1</v>
      </c>
      <c r="J15" s="69"/>
      <c r="K15" s="69"/>
      <c r="L15" s="69"/>
      <c r="M15" s="69">
        <v>1939</v>
      </c>
      <c r="N15" s="69" t="s">
        <v>68</v>
      </c>
      <c r="O15" s="147">
        <v>236.73</v>
      </c>
      <c r="P15" s="147"/>
      <c r="Q15" s="114">
        <f t="shared" si="0"/>
        <v>5135.409966181623</v>
      </c>
      <c r="R15" s="50" t="s">
        <v>12</v>
      </c>
    </row>
    <row r="16" spans="1:18" ht="15" customHeight="1">
      <c r="A16" s="75">
        <v>2013</v>
      </c>
      <c r="B16" s="75" t="s">
        <v>126</v>
      </c>
      <c r="C16" s="600"/>
      <c r="D16" s="600"/>
      <c r="E16" s="600"/>
      <c r="F16" s="68">
        <v>1</v>
      </c>
      <c r="G16" s="69">
        <v>1</v>
      </c>
      <c r="H16" s="69"/>
      <c r="I16" s="69">
        <v>1</v>
      </c>
      <c r="J16" s="69"/>
      <c r="K16" s="69"/>
      <c r="L16" s="69"/>
      <c r="M16" s="69">
        <v>1922</v>
      </c>
      <c r="N16" s="69" t="s">
        <v>68</v>
      </c>
      <c r="O16" s="147">
        <v>196.73</v>
      </c>
      <c r="P16" s="147"/>
      <c r="Q16" s="114">
        <f t="shared" si="0"/>
        <v>4267.685560118745</v>
      </c>
      <c r="R16" s="50" t="s">
        <v>12</v>
      </c>
    </row>
    <row r="17" spans="1:18" ht="15" customHeight="1">
      <c r="A17" s="75">
        <v>2013</v>
      </c>
      <c r="B17" s="75" t="s">
        <v>126</v>
      </c>
      <c r="C17" s="600"/>
      <c r="D17" s="600"/>
      <c r="E17" s="600"/>
      <c r="F17" s="68">
        <v>1</v>
      </c>
      <c r="G17" s="69"/>
      <c r="H17" s="69">
        <v>1</v>
      </c>
      <c r="I17" s="69">
        <v>1</v>
      </c>
      <c r="J17" s="69"/>
      <c r="K17" s="69"/>
      <c r="L17" s="69"/>
      <c r="M17" s="69">
        <v>1921</v>
      </c>
      <c r="N17" s="69" t="s">
        <v>68</v>
      </c>
      <c r="O17" s="147">
        <v>64.41</v>
      </c>
      <c r="P17" s="147"/>
      <c r="Q17" s="114">
        <f t="shared" si="0"/>
        <v>1397.2532248627479</v>
      </c>
      <c r="R17" s="50" t="s">
        <v>12</v>
      </c>
    </row>
    <row r="18" spans="1:18" ht="15" customHeight="1">
      <c r="A18" s="75">
        <v>2013</v>
      </c>
      <c r="B18" s="75" t="s">
        <v>126</v>
      </c>
      <c r="C18" s="600"/>
      <c r="D18" s="600"/>
      <c r="E18" s="600"/>
      <c r="F18" s="68">
        <v>1</v>
      </c>
      <c r="G18" s="69">
        <v>1</v>
      </c>
      <c r="H18" s="69"/>
      <c r="I18" s="69">
        <v>1</v>
      </c>
      <c r="J18" s="69"/>
      <c r="K18" s="69"/>
      <c r="L18" s="69"/>
      <c r="M18" s="69">
        <v>1941</v>
      </c>
      <c r="N18" s="69" t="s">
        <v>68</v>
      </c>
      <c r="O18" s="147">
        <v>18.1</v>
      </c>
      <c r="P18" s="147"/>
      <c r="Q18" s="114">
        <f t="shared" si="0"/>
        <v>392.64529374345193</v>
      </c>
      <c r="R18" s="50" t="s">
        <v>12</v>
      </c>
    </row>
    <row r="19" spans="1:18" ht="15" customHeight="1">
      <c r="A19" s="75">
        <v>2013</v>
      </c>
      <c r="B19" s="75" t="s">
        <v>126</v>
      </c>
      <c r="C19" s="600"/>
      <c r="D19" s="600"/>
      <c r="E19" s="600"/>
      <c r="F19" s="68">
        <v>1</v>
      </c>
      <c r="G19" s="69">
        <v>1</v>
      </c>
      <c r="H19" s="69"/>
      <c r="I19" s="69">
        <v>1</v>
      </c>
      <c r="J19" s="69"/>
      <c r="K19" s="69"/>
      <c r="L19" s="69"/>
      <c r="M19" s="69">
        <v>1936</v>
      </c>
      <c r="N19" s="69" t="s">
        <v>68</v>
      </c>
      <c r="O19" s="147">
        <v>217.1</v>
      </c>
      <c r="P19" s="147"/>
      <c r="Q19" s="114">
        <f t="shared" si="0"/>
        <v>4709.574213906266</v>
      </c>
      <c r="R19" s="50" t="s">
        <v>12</v>
      </c>
    </row>
    <row r="20" spans="1:18" ht="15" customHeight="1">
      <c r="A20" s="75">
        <v>2013</v>
      </c>
      <c r="B20" s="75" t="s">
        <v>126</v>
      </c>
      <c r="C20" s="600"/>
      <c r="D20" s="600"/>
      <c r="E20" s="600"/>
      <c r="F20" s="68">
        <v>1</v>
      </c>
      <c r="G20" s="69"/>
      <c r="H20" s="69">
        <v>1</v>
      </c>
      <c r="I20" s="69">
        <v>1</v>
      </c>
      <c r="J20" s="69"/>
      <c r="K20" s="69"/>
      <c r="L20" s="69"/>
      <c r="M20" s="69">
        <v>1923</v>
      </c>
      <c r="N20" s="69" t="s">
        <v>68</v>
      </c>
      <c r="O20" s="147">
        <v>10.05</v>
      </c>
      <c r="P20" s="147"/>
      <c r="Q20" s="114">
        <f t="shared" si="0"/>
        <v>218.0157570232979</v>
      </c>
      <c r="R20" s="50" t="s">
        <v>12</v>
      </c>
    </row>
    <row r="21" spans="1:18" ht="15" customHeight="1">
      <c r="A21" s="75">
        <v>2013</v>
      </c>
      <c r="B21" s="75" t="s">
        <v>126</v>
      </c>
      <c r="C21" s="600"/>
      <c r="D21" s="600"/>
      <c r="E21" s="600"/>
      <c r="F21" s="68">
        <v>1</v>
      </c>
      <c r="G21" s="69">
        <v>1</v>
      </c>
      <c r="H21" s="69"/>
      <c r="I21" s="69">
        <v>1</v>
      </c>
      <c r="J21" s="69"/>
      <c r="K21" s="69"/>
      <c r="L21" s="69"/>
      <c r="M21" s="69">
        <v>1917</v>
      </c>
      <c r="N21" s="69" t="s">
        <v>67</v>
      </c>
      <c r="O21" s="147">
        <v>46.07</v>
      </c>
      <c r="P21" s="147"/>
      <c r="Q21" s="114">
        <f t="shared" si="0"/>
        <v>999.4015846829188</v>
      </c>
      <c r="R21" s="50" t="s">
        <v>12</v>
      </c>
    </row>
    <row r="22" spans="1:18" ht="15" customHeight="1">
      <c r="A22" s="75">
        <v>2013</v>
      </c>
      <c r="B22" s="75" t="s">
        <v>126</v>
      </c>
      <c r="C22" s="600"/>
      <c r="D22" s="600"/>
      <c r="E22" s="600"/>
      <c r="F22" s="68">
        <v>1</v>
      </c>
      <c r="G22" s="69"/>
      <c r="H22" s="69">
        <v>1</v>
      </c>
      <c r="I22" s="69">
        <v>1</v>
      </c>
      <c r="J22" s="69"/>
      <c r="K22" s="69"/>
      <c r="L22" s="69"/>
      <c r="M22" s="69">
        <v>1920</v>
      </c>
      <c r="N22" s="69" t="s">
        <v>68</v>
      </c>
      <c r="O22" s="147">
        <v>9.55</v>
      </c>
      <c r="P22" s="147"/>
      <c r="Q22" s="114">
        <f t="shared" si="0"/>
        <v>207.16920194751194</v>
      </c>
      <c r="R22" s="50" t="s">
        <v>12</v>
      </c>
    </row>
    <row r="23" spans="1:18" ht="15" customHeight="1">
      <c r="A23" s="75">
        <v>2013</v>
      </c>
      <c r="B23" s="75" t="s">
        <v>126</v>
      </c>
      <c r="C23" s="600"/>
      <c r="D23" s="600"/>
      <c r="E23" s="600"/>
      <c r="F23" s="68">
        <v>1</v>
      </c>
      <c r="G23" s="69"/>
      <c r="H23" s="69">
        <v>1</v>
      </c>
      <c r="I23" s="69">
        <v>1</v>
      </c>
      <c r="J23" s="69"/>
      <c r="K23" s="69"/>
      <c r="L23" s="69"/>
      <c r="M23" s="69">
        <v>1922</v>
      </c>
      <c r="N23" s="69" t="s">
        <v>68</v>
      </c>
      <c r="O23" s="147">
        <v>260.97</v>
      </c>
      <c r="P23" s="147"/>
      <c r="Q23" s="114">
        <f t="shared" si="0"/>
        <v>5661.250956255727</v>
      </c>
      <c r="R23" s="50" t="s">
        <v>12</v>
      </c>
    </row>
    <row r="24" spans="1:18" ht="15" customHeight="1">
      <c r="A24" s="75">
        <v>2013</v>
      </c>
      <c r="B24" s="75" t="s">
        <v>126</v>
      </c>
      <c r="C24" s="600"/>
      <c r="D24" s="600"/>
      <c r="E24" s="600"/>
      <c r="F24" s="68">
        <v>1</v>
      </c>
      <c r="G24" s="69"/>
      <c r="H24" s="69">
        <v>1</v>
      </c>
      <c r="I24" s="69">
        <v>1</v>
      </c>
      <c r="J24" s="69"/>
      <c r="K24" s="69"/>
      <c r="L24" s="69"/>
      <c r="M24" s="69">
        <v>1947</v>
      </c>
      <c r="N24" s="69" t="s">
        <v>68</v>
      </c>
      <c r="O24" s="147">
        <v>43.55</v>
      </c>
      <c r="P24" s="147"/>
      <c r="Q24" s="114">
        <f t="shared" si="0"/>
        <v>944.7349471009575</v>
      </c>
      <c r="R24" s="50" t="s">
        <v>12</v>
      </c>
    </row>
    <row r="25" spans="1:36" ht="15" customHeight="1">
      <c r="A25" s="273">
        <v>2013</v>
      </c>
      <c r="B25" s="273" t="s">
        <v>220</v>
      </c>
      <c r="C25" s="600"/>
      <c r="D25" s="600"/>
      <c r="E25" s="600"/>
      <c r="F25" s="75">
        <v>1</v>
      </c>
      <c r="G25" s="75">
        <v>1</v>
      </c>
      <c r="H25" s="75"/>
      <c r="I25" s="75">
        <v>1</v>
      </c>
      <c r="J25" s="25"/>
      <c r="K25" s="281"/>
      <c r="L25" s="312"/>
      <c r="M25" s="69">
        <v>1938</v>
      </c>
      <c r="N25" s="69" t="s">
        <v>67</v>
      </c>
      <c r="O25" s="154">
        <v>12</v>
      </c>
      <c r="P25" s="154"/>
      <c r="Q25" s="114">
        <f t="shared" si="0"/>
        <v>260.31732181886315</v>
      </c>
      <c r="R25" s="50" t="s">
        <v>12</v>
      </c>
      <c r="S25" s="162"/>
      <c r="T25" s="17"/>
      <c r="U25" s="17"/>
      <c r="V25" s="17"/>
      <c r="W25" s="17"/>
      <c r="X25" s="17"/>
      <c r="Y25" s="17"/>
      <c r="Z25" s="17"/>
      <c r="AA25" s="17"/>
      <c r="AB25" s="17"/>
      <c r="AC25" s="17"/>
      <c r="AD25" s="17"/>
      <c r="AE25" s="17"/>
      <c r="AF25" s="17"/>
      <c r="AG25" s="17"/>
      <c r="AH25" s="17"/>
      <c r="AI25" s="17"/>
      <c r="AJ25" s="17"/>
    </row>
    <row r="26" spans="1:36" ht="15" customHeight="1">
      <c r="A26" s="273">
        <v>2013</v>
      </c>
      <c r="B26" s="273" t="s">
        <v>220</v>
      </c>
      <c r="C26" s="600"/>
      <c r="D26" s="600"/>
      <c r="E26" s="600"/>
      <c r="F26" s="75">
        <v>1</v>
      </c>
      <c r="G26" s="75">
        <v>1</v>
      </c>
      <c r="H26" s="75"/>
      <c r="I26" s="75">
        <v>1</v>
      </c>
      <c r="J26" s="25"/>
      <c r="K26" s="281"/>
      <c r="L26" s="312"/>
      <c r="M26" s="69">
        <v>1932</v>
      </c>
      <c r="N26" s="69" t="s">
        <v>67</v>
      </c>
      <c r="O26" s="154">
        <v>12</v>
      </c>
      <c r="P26" s="154"/>
      <c r="Q26" s="114">
        <f t="shared" si="0"/>
        <v>260.31732181886315</v>
      </c>
      <c r="R26" s="50" t="s">
        <v>12</v>
      </c>
      <c r="S26" s="162"/>
      <c r="T26" s="17"/>
      <c r="U26" s="17"/>
      <c r="V26" s="17"/>
      <c r="W26" s="17"/>
      <c r="X26" s="17"/>
      <c r="Y26" s="17"/>
      <c r="Z26" s="17"/>
      <c r="AA26" s="17"/>
      <c r="AB26" s="17"/>
      <c r="AC26" s="17"/>
      <c r="AD26" s="17"/>
      <c r="AE26" s="17"/>
      <c r="AF26" s="17"/>
      <c r="AG26" s="17"/>
      <c r="AH26" s="17"/>
      <c r="AI26" s="17"/>
      <c r="AJ26" s="17"/>
    </row>
    <row r="27" spans="1:36" ht="15" customHeight="1">
      <c r="A27" s="273">
        <v>2013</v>
      </c>
      <c r="B27" s="273" t="s">
        <v>220</v>
      </c>
      <c r="C27" s="600"/>
      <c r="D27" s="600"/>
      <c r="E27" s="600"/>
      <c r="F27" s="75">
        <v>1</v>
      </c>
      <c r="G27" s="75"/>
      <c r="H27" s="75">
        <v>1</v>
      </c>
      <c r="I27" s="75">
        <v>1</v>
      </c>
      <c r="J27" s="25"/>
      <c r="K27" s="281"/>
      <c r="L27" s="312"/>
      <c r="M27" s="69">
        <v>1937</v>
      </c>
      <c r="N27" s="69" t="s">
        <v>67</v>
      </c>
      <c r="O27" s="154">
        <v>12</v>
      </c>
      <c r="P27" s="154"/>
      <c r="Q27" s="114">
        <f t="shared" si="0"/>
        <v>260.31732181886315</v>
      </c>
      <c r="R27" s="50" t="s">
        <v>12</v>
      </c>
      <c r="S27" s="162"/>
      <c r="T27" s="17"/>
      <c r="U27" s="17"/>
      <c r="V27" s="17"/>
      <c r="W27" s="17"/>
      <c r="X27" s="17"/>
      <c r="Y27" s="17"/>
      <c r="Z27" s="17"/>
      <c r="AA27" s="17"/>
      <c r="AB27" s="17"/>
      <c r="AC27" s="17"/>
      <c r="AD27" s="17"/>
      <c r="AE27" s="17"/>
      <c r="AF27" s="17"/>
      <c r="AG27" s="17"/>
      <c r="AH27" s="17"/>
      <c r="AI27" s="17"/>
      <c r="AJ27" s="17"/>
    </row>
    <row r="28" spans="1:18" ht="15" customHeight="1">
      <c r="A28" s="75">
        <v>2013</v>
      </c>
      <c r="B28" s="75" t="s">
        <v>126</v>
      </c>
      <c r="C28" s="600"/>
      <c r="D28" s="600"/>
      <c r="E28" s="600"/>
      <c r="F28" s="68">
        <v>1</v>
      </c>
      <c r="G28" s="69">
        <v>1</v>
      </c>
      <c r="H28" s="69"/>
      <c r="I28" s="69">
        <v>1</v>
      </c>
      <c r="J28" s="69"/>
      <c r="K28" s="69"/>
      <c r="L28" s="69"/>
      <c r="M28" s="69">
        <v>1925</v>
      </c>
      <c r="N28" s="69" t="s">
        <v>67</v>
      </c>
      <c r="O28" s="147">
        <v>18.2</v>
      </c>
      <c r="P28" s="147"/>
      <c r="Q28" s="114">
        <f t="shared" si="0"/>
        <v>394.8146047586091</v>
      </c>
      <c r="R28" s="50" t="s">
        <v>12</v>
      </c>
    </row>
    <row r="29" spans="1:19" s="43" customFormat="1" ht="15" customHeight="1">
      <c r="A29" s="608" t="s">
        <v>158</v>
      </c>
      <c r="B29" s="608"/>
      <c r="C29" s="40" t="s">
        <v>154</v>
      </c>
      <c r="D29" s="299"/>
      <c r="E29" s="389"/>
      <c r="F29" s="72">
        <f>SUM(F5:F28)</f>
        <v>24</v>
      </c>
      <c r="G29" s="72">
        <f>SUM(G5:G28)</f>
        <v>11</v>
      </c>
      <c r="H29" s="72">
        <f>SUM(H5:H28)</f>
        <v>13</v>
      </c>
      <c r="I29" s="72">
        <f>SUM(I5:I28)</f>
        <v>24</v>
      </c>
      <c r="J29" s="72">
        <f>SUM(J5:J28)</f>
        <v>0</v>
      </c>
      <c r="K29" s="72"/>
      <c r="L29" s="72"/>
      <c r="M29" s="72"/>
      <c r="N29" s="390"/>
      <c r="O29" s="148">
        <f>SUM(O5:O28)</f>
        <v>1527.4799999999998</v>
      </c>
      <c r="P29" s="148"/>
      <c r="Q29" s="73">
        <f>SUM(Q5:Q28)</f>
        <v>33135.7918943231</v>
      </c>
      <c r="R29" s="72"/>
      <c r="S29" s="398"/>
    </row>
    <row r="30" spans="1:36" ht="15" customHeight="1">
      <c r="A30" s="609" t="s">
        <v>144</v>
      </c>
      <c r="B30" s="610"/>
      <c r="C30" s="23"/>
      <c r="D30" s="298"/>
      <c r="E30" s="20"/>
      <c r="F30" s="21"/>
      <c r="G30" s="22"/>
      <c r="H30" s="22"/>
      <c r="I30" s="22"/>
      <c r="J30" s="22"/>
      <c r="K30" s="22"/>
      <c r="L30" s="22"/>
      <c r="M30" s="22"/>
      <c r="N30" s="56"/>
      <c r="O30" s="195"/>
      <c r="P30" s="145"/>
      <c r="Q30" s="46"/>
      <c r="R30" s="46"/>
      <c r="S30" s="17"/>
      <c r="T30" s="17"/>
      <c r="U30" s="17"/>
      <c r="V30" s="17"/>
      <c r="W30" s="17"/>
      <c r="X30" s="17"/>
      <c r="Y30" s="17"/>
      <c r="Z30" s="17"/>
      <c r="AA30" s="17"/>
      <c r="AB30" s="17"/>
      <c r="AC30" s="17"/>
      <c r="AD30" s="17"/>
      <c r="AE30" s="17"/>
      <c r="AF30" s="17"/>
      <c r="AG30" s="17"/>
      <c r="AH30" s="17"/>
      <c r="AI30" s="17"/>
      <c r="AJ30" s="17"/>
    </row>
    <row r="31" spans="1:36" ht="47.25" customHeight="1">
      <c r="A31" s="24" t="s">
        <v>124</v>
      </c>
      <c r="B31" s="24" t="s">
        <v>125</v>
      </c>
      <c r="C31" s="24" t="s">
        <v>138</v>
      </c>
      <c r="D31" s="4" t="s">
        <v>44</v>
      </c>
      <c r="E31" s="24" t="s">
        <v>45</v>
      </c>
      <c r="F31" s="23" t="s">
        <v>62</v>
      </c>
      <c r="G31" s="24" t="s">
        <v>156</v>
      </c>
      <c r="H31" s="24" t="s">
        <v>157</v>
      </c>
      <c r="I31" s="24" t="s">
        <v>69</v>
      </c>
      <c r="J31" s="24" t="s">
        <v>63</v>
      </c>
      <c r="K31" s="280" t="s">
        <v>216</v>
      </c>
      <c r="L31" s="280" t="s">
        <v>18</v>
      </c>
      <c r="M31" s="24" t="s">
        <v>61</v>
      </c>
      <c r="N31" s="24" t="s">
        <v>10</v>
      </c>
      <c r="O31" s="146" t="s">
        <v>122</v>
      </c>
      <c r="P31" s="146" t="s">
        <v>123</v>
      </c>
      <c r="Q31" s="140" t="s">
        <v>11</v>
      </c>
      <c r="R31" s="140" t="s">
        <v>21</v>
      </c>
      <c r="S31" s="17"/>
      <c r="T31" s="17"/>
      <c r="U31" s="17"/>
      <c r="V31" s="17"/>
      <c r="W31" s="17"/>
      <c r="X31" s="17"/>
      <c r="Y31" s="17"/>
      <c r="Z31" s="17"/>
      <c r="AA31" s="17"/>
      <c r="AB31" s="17"/>
      <c r="AC31" s="17"/>
      <c r="AD31" s="17"/>
      <c r="AE31" s="17"/>
      <c r="AF31" s="17"/>
      <c r="AG31" s="17"/>
      <c r="AH31" s="17"/>
      <c r="AI31" s="17"/>
      <c r="AJ31" s="17"/>
    </row>
    <row r="32" spans="1:18" ht="15" customHeight="1">
      <c r="A32" s="75">
        <v>2013</v>
      </c>
      <c r="B32" s="75" t="s">
        <v>127</v>
      </c>
      <c r="C32" s="600"/>
      <c r="D32" s="600"/>
      <c r="E32" s="600"/>
      <c r="F32" s="68">
        <v>1</v>
      </c>
      <c r="G32" s="74"/>
      <c r="H32" s="74">
        <v>1</v>
      </c>
      <c r="I32" s="68">
        <v>1</v>
      </c>
      <c r="J32" s="278"/>
      <c r="K32" s="281"/>
      <c r="L32" s="281"/>
      <c r="M32" s="279">
        <v>1924</v>
      </c>
      <c r="N32" s="136" t="s">
        <v>67</v>
      </c>
      <c r="O32" s="276">
        <v>16.15</v>
      </c>
      <c r="P32" s="198"/>
      <c r="Q32" s="114">
        <f aca="true" t="shared" si="1" ref="Q32:Q63">$Q$477/$O$477*O32</f>
        <v>350.34372894788663</v>
      </c>
      <c r="R32" s="50" t="s">
        <v>12</v>
      </c>
    </row>
    <row r="33" spans="1:36" ht="14.25" customHeight="1">
      <c r="A33" s="48">
        <v>2013</v>
      </c>
      <c r="B33" s="75" t="s">
        <v>127</v>
      </c>
      <c r="C33" s="600"/>
      <c r="D33" s="600"/>
      <c r="E33" s="600"/>
      <c r="F33" s="451">
        <v>1</v>
      </c>
      <c r="G33" s="53"/>
      <c r="H33" s="53">
        <v>1</v>
      </c>
      <c r="I33" s="451">
        <v>1</v>
      </c>
      <c r="J33" s="456"/>
      <c r="K33" s="457"/>
      <c r="L33" s="281"/>
      <c r="M33" s="69">
        <v>1945</v>
      </c>
      <c r="N33" s="136" t="s">
        <v>68</v>
      </c>
      <c r="O33" s="461">
        <v>13.3</v>
      </c>
      <c r="P33" s="198"/>
      <c r="Q33" s="114">
        <f t="shared" si="1"/>
        <v>288.5183650159067</v>
      </c>
      <c r="R33" s="50" t="s">
        <v>12</v>
      </c>
      <c r="S33" s="17"/>
      <c r="T33" s="17"/>
      <c r="U33" s="17"/>
      <c r="V33" s="17"/>
      <c r="W33" s="17"/>
      <c r="X33" s="17"/>
      <c r="Y33" s="17"/>
      <c r="Z33" s="17"/>
      <c r="AA33" s="17"/>
      <c r="AB33" s="17"/>
      <c r="AC33" s="17"/>
      <c r="AD33" s="17"/>
      <c r="AE33" s="17"/>
      <c r="AF33" s="17"/>
      <c r="AG33" s="17"/>
      <c r="AH33" s="17"/>
      <c r="AI33" s="17"/>
      <c r="AJ33" s="17"/>
    </row>
    <row r="34" spans="1:36" ht="15" customHeight="1">
      <c r="A34" s="48">
        <v>2013</v>
      </c>
      <c r="B34" s="75" t="s">
        <v>127</v>
      </c>
      <c r="C34" s="600"/>
      <c r="D34" s="600"/>
      <c r="E34" s="600"/>
      <c r="F34" s="451">
        <v>1</v>
      </c>
      <c r="G34" s="143">
        <v>1</v>
      </c>
      <c r="H34" s="143"/>
      <c r="I34" s="451">
        <v>1</v>
      </c>
      <c r="J34" s="454"/>
      <c r="K34" s="457"/>
      <c r="L34" s="281"/>
      <c r="M34" s="69">
        <v>1933</v>
      </c>
      <c r="N34" s="136" t="s">
        <v>68</v>
      </c>
      <c r="O34" s="461">
        <v>420.82</v>
      </c>
      <c r="P34" s="198"/>
      <c r="Q34" s="114">
        <f t="shared" si="1"/>
        <v>9128.8946139845</v>
      </c>
      <c r="R34" s="50" t="s">
        <v>12</v>
      </c>
      <c r="S34" s="17"/>
      <c r="T34" s="17"/>
      <c r="U34" s="17"/>
      <c r="V34" s="17"/>
      <c r="W34" s="17"/>
      <c r="X34" s="17"/>
      <c r="Y34" s="17"/>
      <c r="Z34" s="17"/>
      <c r="AA34" s="17"/>
      <c r="AB34" s="17"/>
      <c r="AC34" s="17"/>
      <c r="AD34" s="17"/>
      <c r="AE34" s="17"/>
      <c r="AF34" s="17"/>
      <c r="AG34" s="17"/>
      <c r="AH34" s="17"/>
      <c r="AI34" s="17"/>
      <c r="AJ34" s="17"/>
    </row>
    <row r="35" spans="1:36" ht="15" customHeight="1">
      <c r="A35" s="48">
        <v>2013</v>
      </c>
      <c r="B35" s="75" t="s">
        <v>127</v>
      </c>
      <c r="C35" s="600"/>
      <c r="D35" s="600"/>
      <c r="E35" s="600"/>
      <c r="F35" s="451">
        <v>1</v>
      </c>
      <c r="H35" s="143">
        <v>1</v>
      </c>
      <c r="I35" s="451">
        <v>1</v>
      </c>
      <c r="J35" s="454"/>
      <c r="K35" s="457"/>
      <c r="L35" s="281"/>
      <c r="M35" s="69">
        <v>1940</v>
      </c>
      <c r="N35" s="136" t="s">
        <v>68</v>
      </c>
      <c r="O35" s="461">
        <v>111.03</v>
      </c>
      <c r="P35" s="198"/>
      <c r="Q35" s="114">
        <f t="shared" si="1"/>
        <v>2408.586020129031</v>
      </c>
      <c r="R35" s="50" t="s">
        <v>12</v>
      </c>
      <c r="S35" s="17"/>
      <c r="T35" s="17"/>
      <c r="U35" s="17"/>
      <c r="V35" s="17"/>
      <c r="W35" s="17"/>
      <c r="X35" s="17"/>
      <c r="Y35" s="17"/>
      <c r="Z35" s="17"/>
      <c r="AA35" s="17"/>
      <c r="AB35" s="17"/>
      <c r="AC35" s="17"/>
      <c r="AD35" s="17"/>
      <c r="AE35" s="17"/>
      <c r="AF35" s="17"/>
      <c r="AG35" s="17"/>
      <c r="AH35" s="17"/>
      <c r="AI35" s="17"/>
      <c r="AJ35" s="17"/>
    </row>
    <row r="36" spans="1:36" ht="15" customHeight="1">
      <c r="A36" s="48">
        <v>2013</v>
      </c>
      <c r="B36" s="75" t="s">
        <v>127</v>
      </c>
      <c r="C36" s="600"/>
      <c r="D36" s="600"/>
      <c r="E36" s="600"/>
      <c r="F36" s="451">
        <v>1</v>
      </c>
      <c r="G36" s="143"/>
      <c r="H36" s="38">
        <v>1</v>
      </c>
      <c r="I36" s="451">
        <v>1</v>
      </c>
      <c r="J36" s="454"/>
      <c r="K36" s="457"/>
      <c r="L36" s="281"/>
      <c r="M36" s="69">
        <v>1923</v>
      </c>
      <c r="N36" s="136" t="s">
        <v>67</v>
      </c>
      <c r="O36" s="461">
        <v>41.8</v>
      </c>
      <c r="P36" s="455"/>
      <c r="Q36" s="114">
        <f t="shared" si="1"/>
        <v>906.7720043357066</v>
      </c>
      <c r="R36" s="50" t="s">
        <v>12</v>
      </c>
      <c r="S36" s="17"/>
      <c r="T36" s="17"/>
      <c r="U36" s="17"/>
      <c r="V36" s="17"/>
      <c r="W36" s="17"/>
      <c r="X36" s="17"/>
      <c r="Y36" s="17"/>
      <c r="Z36" s="17"/>
      <c r="AA36" s="17"/>
      <c r="AB36" s="17"/>
      <c r="AC36" s="17"/>
      <c r="AD36" s="17"/>
      <c r="AE36" s="17"/>
      <c r="AF36" s="17"/>
      <c r="AG36" s="17"/>
      <c r="AH36" s="17"/>
      <c r="AI36" s="17"/>
      <c r="AJ36" s="17"/>
    </row>
    <row r="37" spans="1:36" ht="15" customHeight="1">
      <c r="A37" s="48">
        <v>2013</v>
      </c>
      <c r="B37" s="75" t="s">
        <v>127</v>
      </c>
      <c r="C37" s="600"/>
      <c r="D37" s="600"/>
      <c r="E37" s="600"/>
      <c r="F37" s="451">
        <v>1</v>
      </c>
      <c r="G37" s="143"/>
      <c r="H37" s="143">
        <v>1</v>
      </c>
      <c r="I37" s="451">
        <v>1</v>
      </c>
      <c r="J37" s="454"/>
      <c r="K37" s="457"/>
      <c r="L37" s="281"/>
      <c r="M37" s="69">
        <v>1932</v>
      </c>
      <c r="N37" s="136" t="s">
        <v>67</v>
      </c>
      <c r="O37" s="461">
        <v>12</v>
      </c>
      <c r="P37" s="455"/>
      <c r="Q37" s="114">
        <f t="shared" si="1"/>
        <v>260.31732181886315</v>
      </c>
      <c r="R37" s="50" t="s">
        <v>12</v>
      </c>
      <c r="S37" s="17"/>
      <c r="T37" s="17"/>
      <c r="U37" s="17"/>
      <c r="V37" s="17"/>
      <c r="W37" s="17"/>
      <c r="X37" s="17"/>
      <c r="Y37" s="17"/>
      <c r="Z37" s="17"/>
      <c r="AA37" s="17"/>
      <c r="AB37" s="17"/>
      <c r="AC37" s="17"/>
      <c r="AD37" s="17"/>
      <c r="AE37" s="17"/>
      <c r="AF37" s="17"/>
      <c r="AG37" s="17"/>
      <c r="AH37" s="17"/>
      <c r="AI37" s="17"/>
      <c r="AJ37" s="17"/>
    </row>
    <row r="38" spans="1:36" ht="15" customHeight="1">
      <c r="A38" s="48">
        <v>2013</v>
      </c>
      <c r="B38" s="75" t="s">
        <v>127</v>
      </c>
      <c r="C38" s="600"/>
      <c r="D38" s="600"/>
      <c r="E38" s="600"/>
      <c r="F38" s="451">
        <v>1</v>
      </c>
      <c r="G38" s="75"/>
      <c r="H38" s="75">
        <v>1</v>
      </c>
      <c r="I38" s="452">
        <v>1</v>
      </c>
      <c r="J38" s="454"/>
      <c r="K38" s="457"/>
      <c r="L38" s="281"/>
      <c r="M38" s="69">
        <v>1923</v>
      </c>
      <c r="N38" s="136" t="s">
        <v>68</v>
      </c>
      <c r="O38" s="461">
        <v>7.6</v>
      </c>
      <c r="P38" s="455"/>
      <c r="Q38" s="114">
        <f t="shared" si="1"/>
        <v>164.86763715194667</v>
      </c>
      <c r="R38" s="50" t="s">
        <v>12</v>
      </c>
      <c r="S38" s="17"/>
      <c r="T38" s="17"/>
      <c r="U38" s="17"/>
      <c r="V38" s="17"/>
      <c r="W38" s="17"/>
      <c r="X38" s="17"/>
      <c r="Y38" s="17"/>
      <c r="Z38" s="17"/>
      <c r="AA38" s="17"/>
      <c r="AB38" s="17"/>
      <c r="AC38" s="17"/>
      <c r="AD38" s="17"/>
      <c r="AE38" s="17"/>
      <c r="AF38" s="17"/>
      <c r="AG38" s="17"/>
      <c r="AH38" s="17"/>
      <c r="AI38" s="17"/>
      <c r="AJ38" s="17"/>
    </row>
    <row r="39" spans="1:36" ht="15" customHeight="1">
      <c r="A39" s="48">
        <v>2013</v>
      </c>
      <c r="B39" s="75" t="s">
        <v>127</v>
      </c>
      <c r="C39" s="600"/>
      <c r="D39" s="600"/>
      <c r="E39" s="600"/>
      <c r="F39" s="143">
        <v>1</v>
      </c>
      <c r="G39" s="47">
        <v>1</v>
      </c>
      <c r="H39" s="47"/>
      <c r="I39" s="264">
        <v>1</v>
      </c>
      <c r="J39" s="263"/>
      <c r="K39" s="263"/>
      <c r="L39" s="25"/>
      <c r="M39" s="262">
        <v>1930</v>
      </c>
      <c r="N39" s="136" t="s">
        <v>67</v>
      </c>
      <c r="O39" s="201">
        <v>12</v>
      </c>
      <c r="P39" s="204"/>
      <c r="Q39" s="114">
        <f t="shared" si="1"/>
        <v>260.31732181886315</v>
      </c>
      <c r="R39" s="50" t="s">
        <v>12</v>
      </c>
      <c r="S39" s="17"/>
      <c r="T39" s="17"/>
      <c r="U39" s="17"/>
      <c r="V39" s="17"/>
      <c r="W39" s="17"/>
      <c r="X39" s="17"/>
      <c r="Y39" s="17"/>
      <c r="Z39" s="17"/>
      <c r="AA39" s="17"/>
      <c r="AB39" s="17"/>
      <c r="AC39" s="17"/>
      <c r="AD39" s="17"/>
      <c r="AE39" s="17"/>
      <c r="AF39" s="17"/>
      <c r="AG39" s="17"/>
      <c r="AH39" s="17"/>
      <c r="AI39" s="17"/>
      <c r="AJ39" s="17"/>
    </row>
    <row r="40" spans="1:36" ht="15" customHeight="1">
      <c r="A40" s="48">
        <v>2013</v>
      </c>
      <c r="B40" s="75" t="s">
        <v>127</v>
      </c>
      <c r="C40" s="600"/>
      <c r="D40" s="600"/>
      <c r="E40" s="600"/>
      <c r="F40" s="451">
        <v>1</v>
      </c>
      <c r="G40" s="143"/>
      <c r="H40" s="143">
        <v>1</v>
      </c>
      <c r="I40" s="451">
        <v>1</v>
      </c>
      <c r="J40" s="454"/>
      <c r="K40" s="457"/>
      <c r="L40" s="281"/>
      <c r="M40" s="69">
        <v>1940</v>
      </c>
      <c r="N40" s="136" t="s">
        <v>68</v>
      </c>
      <c r="O40" s="461">
        <v>213.36</v>
      </c>
      <c r="P40" s="455"/>
      <c r="Q40" s="114">
        <f t="shared" si="1"/>
        <v>4628.441981939387</v>
      </c>
      <c r="R40" s="50" t="s">
        <v>12</v>
      </c>
      <c r="S40" s="17"/>
      <c r="T40" s="17"/>
      <c r="U40" s="17"/>
      <c r="V40" s="17"/>
      <c r="W40" s="17"/>
      <c r="X40" s="17"/>
      <c r="Y40" s="17"/>
      <c r="Z40" s="17"/>
      <c r="AA40" s="17"/>
      <c r="AB40" s="17"/>
      <c r="AC40" s="17"/>
      <c r="AD40" s="17"/>
      <c r="AE40" s="17"/>
      <c r="AF40" s="17"/>
      <c r="AG40" s="17"/>
      <c r="AH40" s="17"/>
      <c r="AI40" s="17"/>
      <c r="AJ40" s="17"/>
    </row>
    <row r="41" spans="1:36" ht="15" customHeight="1">
      <c r="A41" s="48">
        <v>2013</v>
      </c>
      <c r="B41" s="75" t="s">
        <v>127</v>
      </c>
      <c r="C41" s="600"/>
      <c r="D41" s="600"/>
      <c r="E41" s="600"/>
      <c r="F41" s="451">
        <v>1</v>
      </c>
      <c r="G41" s="143"/>
      <c r="H41" s="38">
        <v>1</v>
      </c>
      <c r="I41" s="451">
        <v>1</v>
      </c>
      <c r="J41" s="454"/>
      <c r="K41" s="457"/>
      <c r="L41" s="281"/>
      <c r="M41" s="69">
        <v>1928</v>
      </c>
      <c r="N41" s="136" t="s">
        <v>67</v>
      </c>
      <c r="O41" s="461">
        <v>12</v>
      </c>
      <c r="P41" s="455"/>
      <c r="Q41" s="114">
        <f t="shared" si="1"/>
        <v>260.31732181886315</v>
      </c>
      <c r="R41" s="50" t="s">
        <v>12</v>
      </c>
      <c r="S41" s="17"/>
      <c r="T41" s="17"/>
      <c r="U41" s="17"/>
      <c r="V41" s="17"/>
      <c r="W41" s="17"/>
      <c r="X41" s="17"/>
      <c r="Y41" s="17"/>
      <c r="Z41" s="17"/>
      <c r="AA41" s="17"/>
      <c r="AB41" s="17"/>
      <c r="AC41" s="17"/>
      <c r="AD41" s="17"/>
      <c r="AE41" s="17"/>
      <c r="AF41" s="17"/>
      <c r="AG41" s="17"/>
      <c r="AH41" s="17"/>
      <c r="AI41" s="17"/>
      <c r="AJ41" s="17"/>
    </row>
    <row r="42" spans="1:36" ht="15" customHeight="1">
      <c r="A42" s="48">
        <v>2013</v>
      </c>
      <c r="B42" s="75" t="s">
        <v>127</v>
      </c>
      <c r="C42" s="600"/>
      <c r="D42" s="600"/>
      <c r="E42" s="600"/>
      <c r="F42" s="451">
        <v>1</v>
      </c>
      <c r="G42" s="143"/>
      <c r="H42" s="143">
        <v>1</v>
      </c>
      <c r="I42" s="451">
        <v>1</v>
      </c>
      <c r="J42" s="454"/>
      <c r="K42" s="457"/>
      <c r="L42" s="281"/>
      <c r="M42" s="69">
        <v>1924</v>
      </c>
      <c r="N42" s="136" t="s">
        <v>67</v>
      </c>
      <c r="O42" s="461">
        <v>12</v>
      </c>
      <c r="P42" s="455"/>
      <c r="Q42" s="114">
        <f t="shared" si="1"/>
        <v>260.31732181886315</v>
      </c>
      <c r="R42" s="50" t="s">
        <v>12</v>
      </c>
      <c r="S42" s="17"/>
      <c r="T42" s="17"/>
      <c r="U42" s="17"/>
      <c r="V42" s="17"/>
      <c r="W42" s="17"/>
      <c r="X42" s="17"/>
      <c r="Y42" s="17"/>
      <c r="Z42" s="17"/>
      <c r="AA42" s="17"/>
      <c r="AB42" s="17"/>
      <c r="AC42" s="17"/>
      <c r="AD42" s="17"/>
      <c r="AE42" s="17"/>
      <c r="AF42" s="17"/>
      <c r="AG42" s="17"/>
      <c r="AH42" s="17"/>
      <c r="AI42" s="17"/>
      <c r="AJ42" s="17"/>
    </row>
    <row r="43" spans="1:18" ht="15" customHeight="1">
      <c r="A43" s="75">
        <v>2013</v>
      </c>
      <c r="B43" s="75" t="s">
        <v>127</v>
      </c>
      <c r="C43" s="600"/>
      <c r="D43" s="600"/>
      <c r="E43" s="600"/>
      <c r="F43" s="68">
        <v>1</v>
      </c>
      <c r="G43" s="75">
        <v>1</v>
      </c>
      <c r="H43" s="75"/>
      <c r="I43" s="68">
        <v>1</v>
      </c>
      <c r="J43" s="283"/>
      <c r="K43" s="281"/>
      <c r="L43" s="281"/>
      <c r="M43" s="279">
        <v>1935</v>
      </c>
      <c r="N43" s="136" t="s">
        <v>68</v>
      </c>
      <c r="O43" s="276">
        <v>15.66</v>
      </c>
      <c r="P43" s="455"/>
      <c r="Q43" s="114">
        <f t="shared" si="1"/>
        <v>339.71410497361643</v>
      </c>
      <c r="R43" s="50" t="s">
        <v>12</v>
      </c>
    </row>
    <row r="44" spans="1:18" ht="15" customHeight="1">
      <c r="A44" s="75">
        <v>2013</v>
      </c>
      <c r="B44" s="75" t="s">
        <v>127</v>
      </c>
      <c r="C44" s="600"/>
      <c r="D44" s="600"/>
      <c r="E44" s="600"/>
      <c r="F44" s="68">
        <v>1</v>
      </c>
      <c r="G44" s="75">
        <v>1</v>
      </c>
      <c r="H44" s="75"/>
      <c r="I44" s="68">
        <v>1</v>
      </c>
      <c r="J44" s="283"/>
      <c r="K44" s="281"/>
      <c r="L44" s="281"/>
      <c r="M44" s="279">
        <v>1935</v>
      </c>
      <c r="N44" s="136" t="s">
        <v>67</v>
      </c>
      <c r="O44" s="276">
        <v>49.35</v>
      </c>
      <c r="P44" s="455"/>
      <c r="Q44" s="114">
        <f t="shared" si="1"/>
        <v>1070.5549859800747</v>
      </c>
      <c r="R44" s="50" t="s">
        <v>12</v>
      </c>
    </row>
    <row r="45" spans="1:18" ht="15" customHeight="1">
      <c r="A45" s="75">
        <v>2013</v>
      </c>
      <c r="B45" s="75" t="s">
        <v>127</v>
      </c>
      <c r="C45" s="600"/>
      <c r="D45" s="600"/>
      <c r="E45" s="600"/>
      <c r="F45" s="68">
        <v>1</v>
      </c>
      <c r="G45" s="75"/>
      <c r="H45" s="75">
        <v>1</v>
      </c>
      <c r="I45" s="68">
        <v>1</v>
      </c>
      <c r="J45" s="283"/>
      <c r="K45" s="281"/>
      <c r="L45" s="281"/>
      <c r="M45" s="279">
        <v>1943</v>
      </c>
      <c r="N45" s="136" t="s">
        <v>68</v>
      </c>
      <c r="O45" s="276">
        <v>5.4</v>
      </c>
      <c r="P45" s="455"/>
      <c r="Q45" s="114">
        <f t="shared" si="1"/>
        <v>117.14279481848843</v>
      </c>
      <c r="R45" s="50" t="s">
        <v>12</v>
      </c>
    </row>
    <row r="46" spans="1:18" ht="15" customHeight="1">
      <c r="A46" s="75">
        <v>2013</v>
      </c>
      <c r="B46" s="75" t="s">
        <v>127</v>
      </c>
      <c r="C46" s="600"/>
      <c r="D46" s="600"/>
      <c r="E46" s="600"/>
      <c r="F46" s="68">
        <v>1</v>
      </c>
      <c r="G46" s="48"/>
      <c r="H46" s="75">
        <v>1</v>
      </c>
      <c r="I46" s="68">
        <v>1</v>
      </c>
      <c r="J46" s="288">
        <v>1</v>
      </c>
      <c r="K46" s="67" t="s">
        <v>65</v>
      </c>
      <c r="L46" s="67" t="s">
        <v>65</v>
      </c>
      <c r="M46" s="279">
        <v>1930</v>
      </c>
      <c r="N46" s="136" t="s">
        <v>68</v>
      </c>
      <c r="O46" s="276">
        <v>5.7</v>
      </c>
      <c r="P46" s="263"/>
      <c r="Q46" s="114">
        <f t="shared" si="1"/>
        <v>123.65072786396</v>
      </c>
      <c r="R46" s="50" t="s">
        <v>12</v>
      </c>
    </row>
    <row r="47" spans="1:18" ht="15" customHeight="1">
      <c r="A47" s="75">
        <v>2013</v>
      </c>
      <c r="B47" s="75" t="s">
        <v>127</v>
      </c>
      <c r="C47" s="600"/>
      <c r="D47" s="600"/>
      <c r="E47" s="600"/>
      <c r="F47" s="68">
        <v>1</v>
      </c>
      <c r="G47" s="75"/>
      <c r="H47" s="75">
        <v>1</v>
      </c>
      <c r="I47" s="68">
        <v>1</v>
      </c>
      <c r="J47" s="283"/>
      <c r="K47" s="281"/>
      <c r="L47" s="281"/>
      <c r="M47" s="279">
        <v>1931</v>
      </c>
      <c r="N47" s="136" t="s">
        <v>68</v>
      </c>
      <c r="O47" s="276">
        <v>17.1</v>
      </c>
      <c r="P47" s="263"/>
      <c r="Q47" s="114">
        <f t="shared" si="1"/>
        <v>370.95218359188004</v>
      </c>
      <c r="R47" s="50" t="s">
        <v>12</v>
      </c>
    </row>
    <row r="48" spans="1:18" ht="15" customHeight="1">
      <c r="A48" s="75">
        <v>2013</v>
      </c>
      <c r="B48" s="75" t="s">
        <v>127</v>
      </c>
      <c r="C48" s="600"/>
      <c r="D48" s="600"/>
      <c r="E48" s="600"/>
      <c r="F48" s="68">
        <v>1</v>
      </c>
      <c r="G48" s="75"/>
      <c r="H48" s="75">
        <v>1</v>
      </c>
      <c r="I48" s="68">
        <v>1</v>
      </c>
      <c r="J48" s="283"/>
      <c r="K48" s="281"/>
      <c r="L48" s="281"/>
      <c r="M48" s="279">
        <v>1931</v>
      </c>
      <c r="N48" s="136" t="s">
        <v>67</v>
      </c>
      <c r="O48" s="276">
        <v>67.45</v>
      </c>
      <c r="P48" s="463"/>
      <c r="Q48" s="114">
        <f t="shared" si="1"/>
        <v>1463.2002797235266</v>
      </c>
      <c r="R48" s="50" t="s">
        <v>12</v>
      </c>
    </row>
    <row r="49" spans="1:18" ht="15" customHeight="1">
      <c r="A49" s="75">
        <v>2013</v>
      </c>
      <c r="B49" s="75" t="s">
        <v>127</v>
      </c>
      <c r="C49" s="600"/>
      <c r="D49" s="600"/>
      <c r="E49" s="600"/>
      <c r="F49" s="68">
        <v>1</v>
      </c>
      <c r="G49" s="75"/>
      <c r="H49" s="75">
        <v>1</v>
      </c>
      <c r="I49" s="68">
        <v>1</v>
      </c>
      <c r="J49" s="283"/>
      <c r="K49" s="281"/>
      <c r="L49" s="281"/>
      <c r="M49" s="279">
        <v>1919</v>
      </c>
      <c r="N49" s="136" t="s">
        <v>67</v>
      </c>
      <c r="O49" s="276">
        <v>12</v>
      </c>
      <c r="P49" s="463"/>
      <c r="Q49" s="114">
        <f t="shared" si="1"/>
        <v>260.31732181886315</v>
      </c>
      <c r="R49" s="50" t="s">
        <v>12</v>
      </c>
    </row>
    <row r="50" spans="1:18" ht="15" customHeight="1">
      <c r="A50" s="75">
        <v>2013</v>
      </c>
      <c r="B50" s="75" t="s">
        <v>127</v>
      </c>
      <c r="C50" s="600"/>
      <c r="D50" s="600"/>
      <c r="E50" s="600"/>
      <c r="F50" s="68">
        <v>1</v>
      </c>
      <c r="G50" s="75">
        <v>1</v>
      </c>
      <c r="H50" s="75"/>
      <c r="I50" s="68">
        <v>1</v>
      </c>
      <c r="J50" s="283"/>
      <c r="K50" s="281"/>
      <c r="L50" s="281"/>
      <c r="M50" s="279">
        <v>1928</v>
      </c>
      <c r="N50" s="136" t="s">
        <v>68</v>
      </c>
      <c r="O50" s="276">
        <v>434.06</v>
      </c>
      <c r="P50" s="463"/>
      <c r="Q50" s="114">
        <f t="shared" si="1"/>
        <v>9416.11139239131</v>
      </c>
      <c r="R50" s="50" t="s">
        <v>12</v>
      </c>
    </row>
    <row r="51" spans="1:18" ht="15" customHeight="1">
      <c r="A51" s="75">
        <v>2013</v>
      </c>
      <c r="B51" s="75" t="s">
        <v>127</v>
      </c>
      <c r="C51" s="600"/>
      <c r="D51" s="600"/>
      <c r="E51" s="600"/>
      <c r="F51" s="68">
        <v>1</v>
      </c>
      <c r="G51" s="75">
        <v>1</v>
      </c>
      <c r="H51" s="75"/>
      <c r="I51" s="68">
        <v>1</v>
      </c>
      <c r="J51" s="283"/>
      <c r="K51" s="281"/>
      <c r="L51" s="281"/>
      <c r="M51" s="279">
        <v>1923</v>
      </c>
      <c r="N51" s="136" t="s">
        <v>68</v>
      </c>
      <c r="O51" s="276">
        <v>46.43</v>
      </c>
      <c r="P51" s="463"/>
      <c r="Q51" s="114">
        <f t="shared" si="1"/>
        <v>1007.2111043374847</v>
      </c>
      <c r="R51" s="50" t="s">
        <v>12</v>
      </c>
    </row>
    <row r="52" spans="1:18" ht="15" customHeight="1">
      <c r="A52" s="75">
        <v>2013</v>
      </c>
      <c r="B52" s="75" t="s">
        <v>127</v>
      </c>
      <c r="C52" s="600"/>
      <c r="D52" s="600"/>
      <c r="E52" s="600"/>
      <c r="F52" s="68">
        <v>1</v>
      </c>
      <c r="G52" s="75">
        <v>1</v>
      </c>
      <c r="H52" s="75"/>
      <c r="I52" s="68">
        <v>1</v>
      </c>
      <c r="J52" s="283"/>
      <c r="K52" s="281"/>
      <c r="L52" s="281"/>
      <c r="M52" s="279">
        <v>1929</v>
      </c>
      <c r="N52" s="136" t="s">
        <v>68</v>
      </c>
      <c r="O52" s="276">
        <v>232.83</v>
      </c>
      <c r="P52" s="463"/>
      <c r="Q52" s="114">
        <f t="shared" si="1"/>
        <v>5050.806836590493</v>
      </c>
      <c r="R52" s="50" t="s">
        <v>12</v>
      </c>
    </row>
    <row r="53" spans="1:18" ht="15" customHeight="1">
      <c r="A53" s="75">
        <v>2013</v>
      </c>
      <c r="B53" s="75" t="s">
        <v>127</v>
      </c>
      <c r="C53" s="600"/>
      <c r="D53" s="600"/>
      <c r="E53" s="600"/>
      <c r="F53" s="68">
        <v>1</v>
      </c>
      <c r="G53" s="75"/>
      <c r="H53" s="75">
        <v>1</v>
      </c>
      <c r="I53" s="68">
        <v>1</v>
      </c>
      <c r="J53" s="283"/>
      <c r="K53" s="281"/>
      <c r="L53" s="281"/>
      <c r="M53" s="279">
        <v>1923</v>
      </c>
      <c r="N53" s="136" t="s">
        <v>68</v>
      </c>
      <c r="O53" s="276">
        <v>84.7</v>
      </c>
      <c r="P53" s="463"/>
      <c r="Q53" s="114">
        <f t="shared" si="1"/>
        <v>1837.4064298381425</v>
      </c>
      <c r="R53" s="50" t="s">
        <v>12</v>
      </c>
    </row>
    <row r="54" spans="1:18" ht="15" customHeight="1">
      <c r="A54" s="75">
        <v>2013</v>
      </c>
      <c r="B54" s="75" t="s">
        <v>127</v>
      </c>
      <c r="C54" s="600"/>
      <c r="D54" s="600"/>
      <c r="E54" s="600"/>
      <c r="F54" s="68">
        <v>1</v>
      </c>
      <c r="G54" s="75"/>
      <c r="H54" s="75">
        <v>1</v>
      </c>
      <c r="I54" s="68">
        <v>1</v>
      </c>
      <c r="J54" s="283"/>
      <c r="K54" s="281"/>
      <c r="L54" s="281"/>
      <c r="M54" s="279">
        <v>1930</v>
      </c>
      <c r="N54" s="136" t="s">
        <v>67</v>
      </c>
      <c r="O54" s="276">
        <v>7.65</v>
      </c>
      <c r="P54" s="463"/>
      <c r="Q54" s="114">
        <f t="shared" si="1"/>
        <v>165.95229265952526</v>
      </c>
      <c r="R54" s="50" t="s">
        <v>12</v>
      </c>
    </row>
    <row r="55" spans="1:18" ht="15" customHeight="1">
      <c r="A55" s="75">
        <v>2013</v>
      </c>
      <c r="B55" s="75" t="s">
        <v>127</v>
      </c>
      <c r="C55" s="600"/>
      <c r="D55" s="600"/>
      <c r="E55" s="600"/>
      <c r="F55" s="68">
        <v>1</v>
      </c>
      <c r="G55" s="75">
        <v>1</v>
      </c>
      <c r="H55" s="75"/>
      <c r="I55" s="68">
        <v>1</v>
      </c>
      <c r="J55" s="283"/>
      <c r="K55" s="281"/>
      <c r="L55" s="281"/>
      <c r="M55" s="279">
        <v>1943</v>
      </c>
      <c r="N55" s="136" t="s">
        <v>67</v>
      </c>
      <c r="O55" s="276">
        <v>2.35</v>
      </c>
      <c r="P55" s="463"/>
      <c r="Q55" s="114">
        <f t="shared" si="1"/>
        <v>50.978808856194036</v>
      </c>
      <c r="R55" s="50" t="s">
        <v>12</v>
      </c>
    </row>
    <row r="56" spans="1:18" ht="15" customHeight="1">
      <c r="A56" s="75">
        <v>2013</v>
      </c>
      <c r="B56" s="75" t="s">
        <v>127</v>
      </c>
      <c r="C56" s="600"/>
      <c r="D56" s="600"/>
      <c r="E56" s="600"/>
      <c r="F56" s="68">
        <v>1</v>
      </c>
      <c r="G56" s="75"/>
      <c r="H56" s="75">
        <v>1</v>
      </c>
      <c r="I56" s="68">
        <v>1</v>
      </c>
      <c r="J56" s="283"/>
      <c r="K56" s="281"/>
      <c r="L56" s="281"/>
      <c r="M56" s="279">
        <v>1928</v>
      </c>
      <c r="N56" s="136" t="s">
        <v>68</v>
      </c>
      <c r="O56" s="276">
        <v>70.12</v>
      </c>
      <c r="P56" s="463"/>
      <c r="Q56" s="114">
        <f t="shared" si="1"/>
        <v>1521.1208838282237</v>
      </c>
      <c r="R56" s="50" t="s">
        <v>12</v>
      </c>
    </row>
    <row r="57" spans="1:18" ht="15" customHeight="1">
      <c r="A57" s="75">
        <v>2013</v>
      </c>
      <c r="B57" s="75" t="s">
        <v>127</v>
      </c>
      <c r="C57" s="600"/>
      <c r="D57" s="600"/>
      <c r="E57" s="600"/>
      <c r="F57" s="68">
        <v>1</v>
      </c>
      <c r="G57" s="75"/>
      <c r="H57" s="75">
        <v>1</v>
      </c>
      <c r="I57" s="68">
        <v>1</v>
      </c>
      <c r="J57" s="283"/>
      <c r="K57" s="281"/>
      <c r="L57" s="281"/>
      <c r="M57" s="279">
        <v>1934</v>
      </c>
      <c r="N57" s="136" t="s">
        <v>68</v>
      </c>
      <c r="O57" s="276">
        <v>70.35</v>
      </c>
      <c r="P57" s="198"/>
      <c r="Q57" s="114">
        <f t="shared" si="1"/>
        <v>1526.110299163085</v>
      </c>
      <c r="R57" s="50" t="s">
        <v>12</v>
      </c>
    </row>
    <row r="58" spans="1:18" ht="15" customHeight="1">
      <c r="A58" s="75">
        <v>2013</v>
      </c>
      <c r="B58" s="75" t="s">
        <v>127</v>
      </c>
      <c r="C58" s="600"/>
      <c r="D58" s="600"/>
      <c r="E58" s="600"/>
      <c r="F58" s="68">
        <v>1</v>
      </c>
      <c r="G58" s="75"/>
      <c r="H58" s="75">
        <v>1</v>
      </c>
      <c r="I58" s="68">
        <v>1</v>
      </c>
      <c r="J58" s="283"/>
      <c r="K58" s="281"/>
      <c r="L58" s="281"/>
      <c r="M58" s="279">
        <v>1934</v>
      </c>
      <c r="N58" s="136" t="s">
        <v>68</v>
      </c>
      <c r="O58" s="276">
        <v>84.27</v>
      </c>
      <c r="P58" s="198"/>
      <c r="Q58" s="114">
        <f t="shared" si="1"/>
        <v>1828.0783924729665</v>
      </c>
      <c r="R58" s="50" t="s">
        <v>12</v>
      </c>
    </row>
    <row r="59" spans="1:18" ht="15" customHeight="1">
      <c r="A59" s="75">
        <v>2013</v>
      </c>
      <c r="B59" s="75" t="s">
        <v>127</v>
      </c>
      <c r="C59" s="600"/>
      <c r="D59" s="600"/>
      <c r="E59" s="600"/>
      <c r="F59" s="68">
        <v>1</v>
      </c>
      <c r="G59" s="75">
        <v>1</v>
      </c>
      <c r="H59" s="75"/>
      <c r="I59" s="68">
        <v>1</v>
      </c>
      <c r="J59" s="283"/>
      <c r="K59" s="281"/>
      <c r="L59" s="281"/>
      <c r="M59" s="279">
        <v>1941</v>
      </c>
      <c r="N59" s="136" t="s">
        <v>68</v>
      </c>
      <c r="O59" s="276">
        <v>195.84</v>
      </c>
      <c r="P59" s="198"/>
      <c r="Q59" s="114">
        <f t="shared" si="1"/>
        <v>4248.3786920838465</v>
      </c>
      <c r="R59" s="50" t="s">
        <v>12</v>
      </c>
    </row>
    <row r="60" spans="1:18" ht="15" customHeight="1">
      <c r="A60" s="75">
        <v>2013</v>
      </c>
      <c r="B60" s="75" t="s">
        <v>127</v>
      </c>
      <c r="C60" s="600"/>
      <c r="D60" s="600"/>
      <c r="E60" s="600"/>
      <c r="F60" s="68">
        <v>1</v>
      </c>
      <c r="G60" s="75"/>
      <c r="H60" s="75">
        <v>1</v>
      </c>
      <c r="I60" s="68">
        <v>1</v>
      </c>
      <c r="J60" s="283"/>
      <c r="K60" s="281"/>
      <c r="L60" s="281"/>
      <c r="M60" s="279">
        <v>1923</v>
      </c>
      <c r="N60" s="136" t="s">
        <v>67</v>
      </c>
      <c r="O60" s="276">
        <v>12</v>
      </c>
      <c r="P60" s="198"/>
      <c r="Q60" s="114">
        <f t="shared" si="1"/>
        <v>260.31732181886315</v>
      </c>
      <c r="R60" s="50" t="s">
        <v>12</v>
      </c>
    </row>
    <row r="61" spans="1:18" ht="15" customHeight="1">
      <c r="A61" s="75">
        <v>2013</v>
      </c>
      <c r="B61" s="75" t="s">
        <v>127</v>
      </c>
      <c r="C61" s="600"/>
      <c r="D61" s="600"/>
      <c r="E61" s="600"/>
      <c r="F61" s="68">
        <v>1</v>
      </c>
      <c r="G61" s="75">
        <v>1</v>
      </c>
      <c r="H61" s="75"/>
      <c r="I61" s="68">
        <v>1</v>
      </c>
      <c r="J61" s="283"/>
      <c r="K61" s="281"/>
      <c r="L61" s="281"/>
      <c r="M61" s="279">
        <v>1927</v>
      </c>
      <c r="N61" s="136" t="s">
        <v>67</v>
      </c>
      <c r="O61" s="276">
        <v>12</v>
      </c>
      <c r="P61" s="198"/>
      <c r="Q61" s="114">
        <f t="shared" si="1"/>
        <v>260.31732181886315</v>
      </c>
      <c r="R61" s="50" t="s">
        <v>12</v>
      </c>
    </row>
    <row r="62" spans="1:18" ht="15" customHeight="1">
      <c r="A62" s="75">
        <v>2013</v>
      </c>
      <c r="B62" s="75" t="s">
        <v>127</v>
      </c>
      <c r="C62" s="600"/>
      <c r="D62" s="600"/>
      <c r="E62" s="600"/>
      <c r="F62" s="68">
        <v>1</v>
      </c>
      <c r="G62" s="75"/>
      <c r="H62" s="75">
        <v>1</v>
      </c>
      <c r="I62" s="68">
        <v>1</v>
      </c>
      <c r="J62" s="283"/>
      <c r="K62" s="281"/>
      <c r="L62" s="281"/>
      <c r="M62" s="279">
        <v>1923</v>
      </c>
      <c r="N62" s="136" t="s">
        <v>68</v>
      </c>
      <c r="O62" s="276">
        <v>47.22</v>
      </c>
      <c r="P62" s="198"/>
      <c r="Q62" s="114">
        <f t="shared" si="1"/>
        <v>1024.3486613572265</v>
      </c>
      <c r="R62" s="50" t="s">
        <v>12</v>
      </c>
    </row>
    <row r="63" spans="1:18" ht="15" customHeight="1">
      <c r="A63" s="75">
        <v>2013</v>
      </c>
      <c r="B63" s="48" t="s">
        <v>127</v>
      </c>
      <c r="C63" s="600"/>
      <c r="D63" s="600"/>
      <c r="E63" s="600"/>
      <c r="F63" s="49">
        <v>1</v>
      </c>
      <c r="G63" s="48"/>
      <c r="H63" s="48">
        <v>1</v>
      </c>
      <c r="I63" s="68">
        <v>1</v>
      </c>
      <c r="J63" s="307"/>
      <c r="K63" s="47"/>
      <c r="L63" s="281"/>
      <c r="M63" s="309">
        <v>1960</v>
      </c>
      <c r="N63" s="310" t="s">
        <v>67</v>
      </c>
      <c r="O63" s="276">
        <v>1.12</v>
      </c>
      <c r="P63" s="186"/>
      <c r="Q63" s="114">
        <f t="shared" si="1"/>
        <v>24.296283369760562</v>
      </c>
      <c r="R63" s="50" t="s">
        <v>12</v>
      </c>
    </row>
    <row r="64" spans="1:18" ht="15" customHeight="1">
      <c r="A64" s="75">
        <v>2013</v>
      </c>
      <c r="B64" s="75" t="s">
        <v>127</v>
      </c>
      <c r="C64" s="600"/>
      <c r="D64" s="600"/>
      <c r="E64" s="600"/>
      <c r="F64" s="68">
        <v>1</v>
      </c>
      <c r="G64" s="75"/>
      <c r="H64" s="75">
        <v>1</v>
      </c>
      <c r="I64" s="68">
        <v>1</v>
      </c>
      <c r="J64" s="283"/>
      <c r="K64" s="281"/>
      <c r="L64" s="281"/>
      <c r="M64" s="279">
        <v>1932</v>
      </c>
      <c r="N64" s="136" t="s">
        <v>68</v>
      </c>
      <c r="O64" s="276">
        <v>40.23</v>
      </c>
      <c r="P64" s="198"/>
      <c r="Q64" s="114">
        <f aca="true" t="shared" si="2" ref="Q64:Q93">$Q$477/$O$477*O64</f>
        <v>872.7138213977387</v>
      </c>
      <c r="R64" s="50" t="s">
        <v>12</v>
      </c>
    </row>
    <row r="65" spans="1:18" ht="15" customHeight="1">
      <c r="A65" s="75">
        <v>2013</v>
      </c>
      <c r="B65" s="75" t="s">
        <v>127</v>
      </c>
      <c r="C65" s="600"/>
      <c r="D65" s="600"/>
      <c r="E65" s="600"/>
      <c r="F65" s="68">
        <v>1</v>
      </c>
      <c r="G65" s="75">
        <v>1</v>
      </c>
      <c r="H65" s="75"/>
      <c r="I65" s="68">
        <v>1</v>
      </c>
      <c r="J65" s="283"/>
      <c r="K65" s="281"/>
      <c r="L65" s="281"/>
      <c r="M65" s="279">
        <v>1926</v>
      </c>
      <c r="N65" s="136" t="s">
        <v>68</v>
      </c>
      <c r="O65" s="276">
        <v>27.55</v>
      </c>
      <c r="P65" s="198"/>
      <c r="Q65" s="114">
        <f t="shared" si="2"/>
        <v>597.6451846758067</v>
      </c>
      <c r="R65" s="50" t="s">
        <v>12</v>
      </c>
    </row>
    <row r="66" spans="1:18" ht="15" customHeight="1">
      <c r="A66" s="75">
        <v>2013</v>
      </c>
      <c r="B66" s="75" t="s">
        <v>127</v>
      </c>
      <c r="C66" s="600"/>
      <c r="D66" s="600"/>
      <c r="E66" s="600"/>
      <c r="F66" s="68">
        <v>1</v>
      </c>
      <c r="G66" s="75">
        <v>1</v>
      </c>
      <c r="H66" s="75"/>
      <c r="I66" s="68">
        <v>1</v>
      </c>
      <c r="J66" s="283"/>
      <c r="K66" s="281"/>
      <c r="L66" s="281"/>
      <c r="M66" s="279">
        <v>1929</v>
      </c>
      <c r="N66" s="310" t="s">
        <v>67</v>
      </c>
      <c r="O66" s="276">
        <v>50</v>
      </c>
      <c r="P66" s="198"/>
      <c r="Q66" s="114">
        <f t="shared" si="2"/>
        <v>1084.6555075785964</v>
      </c>
      <c r="R66" s="50" t="s">
        <v>12</v>
      </c>
    </row>
    <row r="67" spans="1:18" ht="15" customHeight="1">
      <c r="A67" s="75">
        <v>2013</v>
      </c>
      <c r="B67" s="75" t="s">
        <v>127</v>
      </c>
      <c r="C67" s="600"/>
      <c r="D67" s="600"/>
      <c r="E67" s="600"/>
      <c r="F67" s="68">
        <v>1</v>
      </c>
      <c r="G67" s="75">
        <v>1</v>
      </c>
      <c r="H67" s="75"/>
      <c r="I67" s="68">
        <v>1</v>
      </c>
      <c r="J67" s="283"/>
      <c r="K67" s="281"/>
      <c r="L67" s="281"/>
      <c r="M67" s="279">
        <v>1917</v>
      </c>
      <c r="N67" s="310" t="s">
        <v>67</v>
      </c>
      <c r="O67" s="276">
        <v>12</v>
      </c>
      <c r="P67" s="198"/>
      <c r="Q67" s="114">
        <f t="shared" si="2"/>
        <v>260.31732181886315</v>
      </c>
      <c r="R67" s="50" t="s">
        <v>12</v>
      </c>
    </row>
    <row r="68" spans="1:18" ht="15" customHeight="1">
      <c r="A68" s="75">
        <v>2013</v>
      </c>
      <c r="B68" s="75" t="s">
        <v>127</v>
      </c>
      <c r="C68" s="600"/>
      <c r="D68" s="600"/>
      <c r="E68" s="600"/>
      <c r="F68" s="68">
        <v>1</v>
      </c>
      <c r="G68" s="75">
        <v>1</v>
      </c>
      <c r="H68" s="75"/>
      <c r="I68" s="68">
        <v>1</v>
      </c>
      <c r="J68" s="283"/>
      <c r="K68" s="281"/>
      <c r="L68" s="281"/>
      <c r="M68" s="279">
        <v>1947</v>
      </c>
      <c r="N68" s="136" t="s">
        <v>68</v>
      </c>
      <c r="O68" s="276">
        <v>1091.23</v>
      </c>
      <c r="P68" s="198"/>
      <c r="Q68" s="114">
        <f t="shared" si="2"/>
        <v>23672.172590699836</v>
      </c>
      <c r="R68" s="50" t="s">
        <v>12</v>
      </c>
    </row>
    <row r="69" spans="1:18" ht="15" customHeight="1">
      <c r="A69" s="75">
        <v>2013</v>
      </c>
      <c r="B69" s="75" t="s">
        <v>127</v>
      </c>
      <c r="C69" s="600"/>
      <c r="D69" s="600"/>
      <c r="E69" s="600"/>
      <c r="F69" s="68">
        <v>1</v>
      </c>
      <c r="G69" s="75">
        <v>1</v>
      </c>
      <c r="H69" s="75"/>
      <c r="I69" s="68">
        <v>1</v>
      </c>
      <c r="J69" s="283"/>
      <c r="K69" s="281"/>
      <c r="L69" s="281"/>
      <c r="M69" s="279">
        <v>1931</v>
      </c>
      <c r="N69" s="136" t="s">
        <v>68</v>
      </c>
      <c r="O69" s="276">
        <v>158.73</v>
      </c>
      <c r="P69" s="198"/>
      <c r="Q69" s="114">
        <f t="shared" si="2"/>
        <v>3443.347374359012</v>
      </c>
      <c r="R69" s="50" t="s">
        <v>12</v>
      </c>
    </row>
    <row r="70" spans="1:18" ht="15" customHeight="1">
      <c r="A70" s="75">
        <v>2013</v>
      </c>
      <c r="B70" s="75" t="s">
        <v>127</v>
      </c>
      <c r="C70" s="600"/>
      <c r="D70" s="600"/>
      <c r="E70" s="600"/>
      <c r="F70" s="68">
        <v>1</v>
      </c>
      <c r="G70" s="75"/>
      <c r="H70" s="75">
        <v>1</v>
      </c>
      <c r="I70" s="68">
        <v>1</v>
      </c>
      <c r="J70" s="283"/>
      <c r="K70" s="281"/>
      <c r="L70" s="281"/>
      <c r="M70" s="279">
        <v>1932</v>
      </c>
      <c r="N70" s="136" t="s">
        <v>68</v>
      </c>
      <c r="O70" s="276">
        <v>3.4</v>
      </c>
      <c r="P70" s="198"/>
      <c r="Q70" s="114">
        <f t="shared" si="2"/>
        <v>73.75657451534455</v>
      </c>
      <c r="R70" s="50" t="s">
        <v>12</v>
      </c>
    </row>
    <row r="71" spans="1:36" s="26" customFormat="1" ht="15" customHeight="1">
      <c r="A71" s="48">
        <v>2013</v>
      </c>
      <c r="B71" s="48" t="s">
        <v>127</v>
      </c>
      <c r="C71" s="600"/>
      <c r="D71" s="600"/>
      <c r="E71" s="600"/>
      <c r="F71" s="49">
        <v>1</v>
      </c>
      <c r="G71" s="48"/>
      <c r="H71" s="48">
        <v>1</v>
      </c>
      <c r="I71" s="68">
        <v>1</v>
      </c>
      <c r="J71" s="307"/>
      <c r="K71" s="311"/>
      <c r="L71" s="281"/>
      <c r="M71" s="309">
        <v>1950</v>
      </c>
      <c r="N71" s="310" t="s">
        <v>68</v>
      </c>
      <c r="O71" s="276">
        <v>20.94</v>
      </c>
      <c r="P71" s="186"/>
      <c r="Q71" s="114">
        <f t="shared" si="2"/>
        <v>454.2537265739162</v>
      </c>
      <c r="R71" s="50" t="s">
        <v>12</v>
      </c>
      <c r="S71" s="292"/>
      <c r="T71" s="292"/>
      <c r="U71" s="292"/>
      <c r="V71" s="292"/>
      <c r="W71" s="292"/>
      <c r="X71" s="292"/>
      <c r="Y71" s="292"/>
      <c r="Z71" s="292"/>
      <c r="AA71" s="292"/>
      <c r="AB71" s="292"/>
      <c r="AC71" s="292"/>
      <c r="AD71" s="292"/>
      <c r="AE71" s="292"/>
      <c r="AF71" s="292"/>
      <c r="AG71" s="292"/>
      <c r="AH71" s="292"/>
      <c r="AI71" s="292"/>
      <c r="AJ71" s="292"/>
    </row>
    <row r="72" spans="1:18" ht="15" customHeight="1">
      <c r="A72" s="75">
        <v>2013</v>
      </c>
      <c r="B72" s="75" t="s">
        <v>127</v>
      </c>
      <c r="C72" s="600"/>
      <c r="D72" s="600"/>
      <c r="E72" s="600"/>
      <c r="F72" s="68">
        <v>1</v>
      </c>
      <c r="G72" s="75">
        <v>1</v>
      </c>
      <c r="H72" s="75"/>
      <c r="I72" s="68">
        <v>1</v>
      </c>
      <c r="J72" s="283"/>
      <c r="K72" s="281"/>
      <c r="L72" s="281"/>
      <c r="M72" s="279">
        <v>1938</v>
      </c>
      <c r="N72" s="136" t="s">
        <v>68</v>
      </c>
      <c r="O72" s="276">
        <v>95.81</v>
      </c>
      <c r="P72" s="198"/>
      <c r="Q72" s="114">
        <f t="shared" si="2"/>
        <v>2078.4168836221065</v>
      </c>
      <c r="R72" s="50" t="s">
        <v>12</v>
      </c>
    </row>
    <row r="73" spans="1:18" ht="15" customHeight="1">
      <c r="A73" s="75">
        <v>2013</v>
      </c>
      <c r="B73" s="75" t="s">
        <v>127</v>
      </c>
      <c r="C73" s="600"/>
      <c r="D73" s="600"/>
      <c r="E73" s="600"/>
      <c r="F73" s="68">
        <v>1</v>
      </c>
      <c r="G73" s="75">
        <v>1</v>
      </c>
      <c r="H73" s="75"/>
      <c r="I73" s="68">
        <v>1</v>
      </c>
      <c r="J73" s="283"/>
      <c r="K73" s="25"/>
      <c r="L73" s="25"/>
      <c r="M73" s="279">
        <v>1923</v>
      </c>
      <c r="N73" s="136" t="s">
        <v>68</v>
      </c>
      <c r="O73" s="276">
        <v>53.77</v>
      </c>
      <c r="P73" s="198"/>
      <c r="Q73" s="114">
        <f t="shared" si="2"/>
        <v>1166.4385328500227</v>
      </c>
      <c r="R73" s="50" t="s">
        <v>12</v>
      </c>
    </row>
    <row r="74" spans="1:18" ht="15" customHeight="1">
      <c r="A74" s="75">
        <v>2013</v>
      </c>
      <c r="B74" s="75" t="s">
        <v>127</v>
      </c>
      <c r="C74" s="600"/>
      <c r="D74" s="600"/>
      <c r="E74" s="600"/>
      <c r="F74" s="68">
        <v>1</v>
      </c>
      <c r="G74" s="75"/>
      <c r="H74" s="75">
        <v>1</v>
      </c>
      <c r="I74" s="68">
        <v>1</v>
      </c>
      <c r="J74" s="283"/>
      <c r="K74" s="281"/>
      <c r="L74" s="281"/>
      <c r="M74" s="279">
        <v>1933</v>
      </c>
      <c r="N74" s="136" t="s">
        <v>68</v>
      </c>
      <c r="O74" s="276">
        <v>29.91</v>
      </c>
      <c r="P74" s="198"/>
      <c r="Q74" s="114">
        <f t="shared" si="2"/>
        <v>648.8409246335164</v>
      </c>
      <c r="R74" s="50" t="s">
        <v>12</v>
      </c>
    </row>
    <row r="75" spans="1:18" ht="15" customHeight="1">
      <c r="A75" s="75">
        <v>2013</v>
      </c>
      <c r="B75" s="75" t="s">
        <v>127</v>
      </c>
      <c r="C75" s="600"/>
      <c r="D75" s="600"/>
      <c r="E75" s="600"/>
      <c r="F75" s="68">
        <v>1</v>
      </c>
      <c r="G75" s="75"/>
      <c r="H75" s="75">
        <v>1</v>
      </c>
      <c r="I75" s="68">
        <v>1</v>
      </c>
      <c r="J75" s="283"/>
      <c r="K75" s="281"/>
      <c r="L75" s="281"/>
      <c r="M75" s="279">
        <v>1939</v>
      </c>
      <c r="N75" s="136" t="s">
        <v>68</v>
      </c>
      <c r="O75" s="276">
        <v>2.85</v>
      </c>
      <c r="P75" s="198"/>
      <c r="Q75" s="114">
        <f t="shared" si="2"/>
        <v>61.82536393198</v>
      </c>
      <c r="R75" s="50" t="s">
        <v>12</v>
      </c>
    </row>
    <row r="76" spans="1:18" ht="15" customHeight="1">
      <c r="A76" s="75">
        <v>2013</v>
      </c>
      <c r="B76" s="75" t="s">
        <v>127</v>
      </c>
      <c r="C76" s="600"/>
      <c r="D76" s="600"/>
      <c r="E76" s="600"/>
      <c r="F76" s="68">
        <v>1</v>
      </c>
      <c r="G76" s="75"/>
      <c r="H76" s="75">
        <v>1</v>
      </c>
      <c r="I76" s="68">
        <v>1</v>
      </c>
      <c r="J76" s="283"/>
      <c r="K76" s="281"/>
      <c r="L76" s="281"/>
      <c r="M76" s="279">
        <v>1940</v>
      </c>
      <c r="N76" s="136" t="s">
        <v>68</v>
      </c>
      <c r="O76" s="276">
        <f>142.5</f>
        <v>142.5</v>
      </c>
      <c r="P76" s="198"/>
      <c r="Q76" s="114">
        <f t="shared" si="2"/>
        <v>3091.268196599</v>
      </c>
      <c r="R76" s="50" t="s">
        <v>12</v>
      </c>
    </row>
    <row r="77" spans="1:18" ht="15" customHeight="1">
      <c r="A77" s="75">
        <v>2013</v>
      </c>
      <c r="B77" s="48" t="s">
        <v>127</v>
      </c>
      <c r="C77" s="600"/>
      <c r="D77" s="600"/>
      <c r="E77" s="600"/>
      <c r="F77" s="49">
        <v>1</v>
      </c>
      <c r="G77" s="48"/>
      <c r="H77" s="48">
        <v>1</v>
      </c>
      <c r="I77" s="49">
        <v>1</v>
      </c>
      <c r="J77" s="307"/>
      <c r="K77" s="308"/>
      <c r="L77" s="308"/>
      <c r="M77" s="309">
        <v>1931</v>
      </c>
      <c r="N77" s="310" t="s">
        <v>68</v>
      </c>
      <c r="O77" s="276">
        <v>23.43</v>
      </c>
      <c r="P77" s="186"/>
      <c r="Q77" s="114">
        <f t="shared" si="2"/>
        <v>508.2695708513303</v>
      </c>
      <c r="R77" s="50" t="s">
        <v>12</v>
      </c>
    </row>
    <row r="78" spans="1:18" ht="15" customHeight="1">
      <c r="A78" s="75">
        <v>2013</v>
      </c>
      <c r="B78" s="48" t="s">
        <v>127</v>
      </c>
      <c r="C78" s="600"/>
      <c r="D78" s="600"/>
      <c r="E78" s="600"/>
      <c r="F78" s="49">
        <v>1</v>
      </c>
      <c r="G78" s="48"/>
      <c r="H78" s="48">
        <v>1</v>
      </c>
      <c r="I78" s="68">
        <v>1</v>
      </c>
      <c r="J78" s="307"/>
      <c r="K78" s="47"/>
      <c r="L78" s="47"/>
      <c r="M78" s="309">
        <v>1969</v>
      </c>
      <c r="N78" s="310" t="s">
        <v>68</v>
      </c>
      <c r="O78" s="276">
        <v>6.65</v>
      </c>
      <c r="P78" s="186"/>
      <c r="Q78" s="114">
        <f t="shared" si="2"/>
        <v>144.25918250795334</v>
      </c>
      <c r="R78" s="50" t="s">
        <v>12</v>
      </c>
    </row>
    <row r="79" spans="1:18" ht="15" customHeight="1">
      <c r="A79" s="75">
        <v>2013</v>
      </c>
      <c r="B79" s="75" t="s">
        <v>127</v>
      </c>
      <c r="C79" s="600"/>
      <c r="D79" s="600"/>
      <c r="E79" s="600"/>
      <c r="F79" s="68">
        <v>1</v>
      </c>
      <c r="G79" s="75"/>
      <c r="H79" s="75">
        <v>1</v>
      </c>
      <c r="I79" s="68">
        <v>1</v>
      </c>
      <c r="J79" s="283"/>
      <c r="K79" s="281"/>
      <c r="L79" s="272"/>
      <c r="M79" s="279">
        <v>1924</v>
      </c>
      <c r="N79" s="136" t="s">
        <v>68</v>
      </c>
      <c r="O79" s="276">
        <v>38</v>
      </c>
      <c r="P79" s="198"/>
      <c r="Q79" s="114">
        <f t="shared" si="2"/>
        <v>824.3381857597333</v>
      </c>
      <c r="R79" s="50" t="s">
        <v>12</v>
      </c>
    </row>
    <row r="80" spans="1:36" s="26" customFormat="1" ht="15" customHeight="1">
      <c r="A80" s="48">
        <v>2013</v>
      </c>
      <c r="B80" s="75" t="s">
        <v>127</v>
      </c>
      <c r="C80" s="600"/>
      <c r="D80" s="600"/>
      <c r="E80" s="600"/>
      <c r="F80" s="68">
        <v>1</v>
      </c>
      <c r="G80" s="75"/>
      <c r="H80" s="75">
        <v>1</v>
      </c>
      <c r="I80" s="68">
        <v>1</v>
      </c>
      <c r="J80" s="283"/>
      <c r="K80" s="460"/>
      <c r="L80" s="272"/>
      <c r="M80" s="279">
        <v>1934</v>
      </c>
      <c r="N80" s="310" t="s">
        <v>67</v>
      </c>
      <c r="O80" s="276">
        <v>12</v>
      </c>
      <c r="P80" s="198"/>
      <c r="Q80" s="114">
        <f t="shared" si="2"/>
        <v>260.31732181886315</v>
      </c>
      <c r="R80" s="50" t="s">
        <v>12</v>
      </c>
      <c r="S80" s="292"/>
      <c r="T80" s="292"/>
      <c r="U80" s="292"/>
      <c r="V80" s="292"/>
      <c r="W80" s="292"/>
      <c r="X80" s="292"/>
      <c r="Y80" s="292"/>
      <c r="Z80" s="292"/>
      <c r="AA80" s="292"/>
      <c r="AB80" s="292"/>
      <c r="AC80" s="292"/>
      <c r="AD80" s="292"/>
      <c r="AE80" s="292"/>
      <c r="AF80" s="292"/>
      <c r="AG80" s="292"/>
      <c r="AH80" s="292"/>
      <c r="AI80" s="292"/>
      <c r="AJ80" s="292"/>
    </row>
    <row r="81" spans="1:18" ht="15" customHeight="1">
      <c r="A81" s="75">
        <v>2013</v>
      </c>
      <c r="B81" s="75" t="s">
        <v>127</v>
      </c>
      <c r="C81" s="600"/>
      <c r="D81" s="600"/>
      <c r="E81" s="600"/>
      <c r="F81" s="68">
        <v>1</v>
      </c>
      <c r="G81" s="75"/>
      <c r="H81" s="75">
        <v>1</v>
      </c>
      <c r="I81" s="68">
        <v>1</v>
      </c>
      <c r="J81" s="283"/>
      <c r="K81" s="281"/>
      <c r="L81" s="272"/>
      <c r="M81" s="279">
        <v>1932</v>
      </c>
      <c r="N81" s="310" t="s">
        <v>67</v>
      </c>
      <c r="O81" s="276">
        <v>12</v>
      </c>
      <c r="P81" s="198"/>
      <c r="Q81" s="114">
        <f t="shared" si="2"/>
        <v>260.31732181886315</v>
      </c>
      <c r="R81" s="50" t="s">
        <v>12</v>
      </c>
    </row>
    <row r="82" spans="1:18" ht="15" customHeight="1">
      <c r="A82" s="75">
        <v>2013</v>
      </c>
      <c r="B82" s="75" t="s">
        <v>127</v>
      </c>
      <c r="C82" s="600"/>
      <c r="D82" s="600"/>
      <c r="E82" s="600"/>
      <c r="F82" s="68">
        <v>1</v>
      </c>
      <c r="G82" s="75"/>
      <c r="H82" s="75">
        <v>1</v>
      </c>
      <c r="I82" s="68">
        <v>1</v>
      </c>
      <c r="J82" s="283"/>
      <c r="K82" s="281"/>
      <c r="L82" s="272"/>
      <c r="M82" s="279">
        <v>1920</v>
      </c>
      <c r="N82" s="136" t="s">
        <v>68</v>
      </c>
      <c r="O82" s="276">
        <v>48.45</v>
      </c>
      <c r="P82" s="198"/>
      <c r="Q82" s="114">
        <f t="shared" si="2"/>
        <v>1051.03118684366</v>
      </c>
      <c r="R82" s="50" t="s">
        <v>12</v>
      </c>
    </row>
    <row r="83" spans="1:18" ht="15" customHeight="1">
      <c r="A83" s="75">
        <v>2013</v>
      </c>
      <c r="B83" s="75" t="s">
        <v>127</v>
      </c>
      <c r="C83" s="600"/>
      <c r="D83" s="600"/>
      <c r="E83" s="600"/>
      <c r="F83" s="68">
        <v>1</v>
      </c>
      <c r="G83" s="75"/>
      <c r="H83" s="75">
        <v>1</v>
      </c>
      <c r="I83" s="68">
        <v>1</v>
      </c>
      <c r="J83" s="283"/>
      <c r="K83" s="281"/>
      <c r="L83" s="272"/>
      <c r="M83" s="279">
        <v>1933</v>
      </c>
      <c r="N83" s="136" t="s">
        <v>68</v>
      </c>
      <c r="O83" s="276">
        <v>17.1</v>
      </c>
      <c r="P83" s="198"/>
      <c r="Q83" s="114">
        <f t="shared" si="2"/>
        <v>370.95218359188004</v>
      </c>
      <c r="R83" s="50" t="s">
        <v>12</v>
      </c>
    </row>
    <row r="84" spans="1:18" ht="15" customHeight="1">
      <c r="A84" s="75">
        <v>2013</v>
      </c>
      <c r="B84" s="75" t="s">
        <v>127</v>
      </c>
      <c r="C84" s="600"/>
      <c r="D84" s="600"/>
      <c r="E84" s="600"/>
      <c r="F84" s="68">
        <v>1</v>
      </c>
      <c r="G84" s="75"/>
      <c r="H84" s="75">
        <v>1</v>
      </c>
      <c r="I84" s="68">
        <v>1</v>
      </c>
      <c r="J84" s="283"/>
      <c r="K84" s="281"/>
      <c r="L84" s="281"/>
      <c r="M84" s="279">
        <v>1924</v>
      </c>
      <c r="N84" s="136" t="s">
        <v>68</v>
      </c>
      <c r="O84" s="276">
        <v>281.08</v>
      </c>
      <c r="P84" s="198"/>
      <c r="Q84" s="114">
        <f t="shared" si="2"/>
        <v>6097.4994014038375</v>
      </c>
      <c r="R84" s="50" t="s">
        <v>12</v>
      </c>
    </row>
    <row r="85" spans="1:18" ht="15" customHeight="1">
      <c r="A85" s="75">
        <v>2013</v>
      </c>
      <c r="B85" s="75" t="s">
        <v>127</v>
      </c>
      <c r="C85" s="600"/>
      <c r="D85" s="600"/>
      <c r="E85" s="600"/>
      <c r="F85" s="68">
        <v>1</v>
      </c>
      <c r="G85" s="75"/>
      <c r="H85" s="75">
        <v>1</v>
      </c>
      <c r="I85" s="68">
        <v>1</v>
      </c>
      <c r="J85" s="283"/>
      <c r="K85" s="281"/>
      <c r="L85" s="281"/>
      <c r="M85" s="279">
        <v>1937</v>
      </c>
      <c r="N85" s="136" t="s">
        <v>68</v>
      </c>
      <c r="O85" s="276">
        <v>75.05</v>
      </c>
      <c r="P85" s="198"/>
      <c r="Q85" s="114">
        <f t="shared" si="2"/>
        <v>1628.0679168754732</v>
      </c>
      <c r="R85" s="50" t="s">
        <v>12</v>
      </c>
    </row>
    <row r="86" spans="1:36" s="26" customFormat="1" ht="15" customHeight="1">
      <c r="A86" s="48">
        <v>2013</v>
      </c>
      <c r="B86" s="75" t="s">
        <v>127</v>
      </c>
      <c r="C86" s="600"/>
      <c r="D86" s="600"/>
      <c r="E86" s="600"/>
      <c r="F86" s="68">
        <v>1</v>
      </c>
      <c r="G86" s="75">
        <v>1</v>
      </c>
      <c r="H86" s="75"/>
      <c r="I86" s="68">
        <v>1</v>
      </c>
      <c r="J86" s="283"/>
      <c r="K86" s="281"/>
      <c r="L86" s="281"/>
      <c r="M86" s="279">
        <v>1938</v>
      </c>
      <c r="N86" s="136" t="s">
        <v>68</v>
      </c>
      <c r="O86" s="276">
        <v>1.9</v>
      </c>
      <c r="P86" s="198"/>
      <c r="Q86" s="114">
        <f t="shared" si="2"/>
        <v>41.21690928798667</v>
      </c>
      <c r="R86" s="50" t="s">
        <v>12</v>
      </c>
      <c r="S86" s="292"/>
      <c r="T86" s="292"/>
      <c r="U86" s="292"/>
      <c r="V86" s="292"/>
      <c r="W86" s="292"/>
      <c r="X86" s="292"/>
      <c r="Y86" s="292"/>
      <c r="Z86" s="292"/>
      <c r="AA86" s="292"/>
      <c r="AB86" s="292"/>
      <c r="AC86" s="292"/>
      <c r="AD86" s="292"/>
      <c r="AE86" s="292"/>
      <c r="AF86" s="292"/>
      <c r="AG86" s="292"/>
      <c r="AH86" s="292"/>
      <c r="AI86" s="292"/>
      <c r="AJ86" s="292"/>
    </row>
    <row r="87" spans="1:36" s="26" customFormat="1" ht="15" customHeight="1">
      <c r="A87" s="48">
        <v>2013</v>
      </c>
      <c r="B87" s="75" t="s">
        <v>127</v>
      </c>
      <c r="C87" s="600"/>
      <c r="D87" s="600"/>
      <c r="E87" s="600"/>
      <c r="F87" s="68">
        <v>1</v>
      </c>
      <c r="G87" s="75"/>
      <c r="H87" s="75">
        <v>1</v>
      </c>
      <c r="I87" s="68">
        <v>1</v>
      </c>
      <c r="J87" s="283"/>
      <c r="K87" s="460"/>
      <c r="L87" s="281"/>
      <c r="M87" s="279">
        <v>1920</v>
      </c>
      <c r="N87" s="310" t="s">
        <v>67</v>
      </c>
      <c r="O87" s="276">
        <v>12</v>
      </c>
      <c r="P87" s="198"/>
      <c r="Q87" s="114">
        <f t="shared" si="2"/>
        <v>260.31732181886315</v>
      </c>
      <c r="R87" s="50" t="s">
        <v>12</v>
      </c>
      <c r="S87" s="292"/>
      <c r="T87" s="292"/>
      <c r="U87" s="292"/>
      <c r="V87" s="292"/>
      <c r="W87" s="292"/>
      <c r="X87" s="292"/>
      <c r="Y87" s="292"/>
      <c r="Z87" s="292"/>
      <c r="AA87" s="292"/>
      <c r="AB87" s="292"/>
      <c r="AC87" s="292"/>
      <c r="AD87" s="292"/>
      <c r="AE87" s="292"/>
      <c r="AF87" s="292"/>
      <c r="AG87" s="292"/>
      <c r="AH87" s="292"/>
      <c r="AI87" s="292"/>
      <c r="AJ87" s="292"/>
    </row>
    <row r="88" spans="1:18" ht="15" customHeight="1">
      <c r="A88" s="75">
        <v>2013</v>
      </c>
      <c r="B88" s="75" t="s">
        <v>127</v>
      </c>
      <c r="C88" s="600"/>
      <c r="D88" s="600"/>
      <c r="E88" s="600"/>
      <c r="F88" s="68">
        <v>1</v>
      </c>
      <c r="G88" s="75"/>
      <c r="H88" s="75">
        <v>1</v>
      </c>
      <c r="I88" s="68">
        <v>1</v>
      </c>
      <c r="J88" s="283"/>
      <c r="K88" s="281"/>
      <c r="L88" s="281"/>
      <c r="M88" s="279">
        <v>1920</v>
      </c>
      <c r="N88" s="136" t="s">
        <v>68</v>
      </c>
      <c r="O88" s="276">
        <v>8.55</v>
      </c>
      <c r="P88" s="25"/>
      <c r="Q88" s="114">
        <f t="shared" si="2"/>
        <v>185.47609179594002</v>
      </c>
      <c r="R88" s="50" t="s">
        <v>12</v>
      </c>
    </row>
    <row r="89" spans="1:18" ht="15" customHeight="1">
      <c r="A89" s="75">
        <v>2013</v>
      </c>
      <c r="B89" s="75" t="s">
        <v>127</v>
      </c>
      <c r="C89" s="600"/>
      <c r="D89" s="600"/>
      <c r="E89" s="600"/>
      <c r="F89" s="68">
        <v>1</v>
      </c>
      <c r="G89" s="75">
        <v>1</v>
      </c>
      <c r="H89" s="75"/>
      <c r="I89" s="68">
        <v>1</v>
      </c>
      <c r="J89" s="283"/>
      <c r="K89" s="281"/>
      <c r="L89" s="281"/>
      <c r="M89" s="279">
        <v>1936</v>
      </c>
      <c r="N89" s="136" t="s">
        <v>68</v>
      </c>
      <c r="O89" s="276">
        <v>5.6</v>
      </c>
      <c r="P89" s="25"/>
      <c r="Q89" s="114">
        <f t="shared" si="2"/>
        <v>121.4814168488028</v>
      </c>
      <c r="R89" s="50" t="s">
        <v>12</v>
      </c>
    </row>
    <row r="90" spans="1:18" ht="15" customHeight="1">
      <c r="A90" s="75">
        <v>2013</v>
      </c>
      <c r="B90" s="75" t="s">
        <v>127</v>
      </c>
      <c r="C90" s="600"/>
      <c r="D90" s="600"/>
      <c r="E90" s="600"/>
      <c r="F90" s="68">
        <v>1</v>
      </c>
      <c r="G90" s="75"/>
      <c r="H90" s="75">
        <v>1</v>
      </c>
      <c r="I90" s="68">
        <v>1</v>
      </c>
      <c r="J90" s="283"/>
      <c r="K90" s="281"/>
      <c r="L90" s="281"/>
      <c r="M90" s="279">
        <v>1938</v>
      </c>
      <c r="N90" s="136" t="s">
        <v>67</v>
      </c>
      <c r="O90" s="276">
        <v>8.55</v>
      </c>
      <c r="P90" s="198"/>
      <c r="Q90" s="114">
        <f t="shared" si="2"/>
        <v>185.47609179594002</v>
      </c>
      <c r="R90" s="50" t="s">
        <v>12</v>
      </c>
    </row>
    <row r="91" spans="1:18" ht="15" customHeight="1">
      <c r="A91" s="75">
        <v>2013</v>
      </c>
      <c r="B91" s="75" t="s">
        <v>127</v>
      </c>
      <c r="C91" s="600"/>
      <c r="D91" s="600"/>
      <c r="E91" s="600"/>
      <c r="F91" s="68">
        <v>1</v>
      </c>
      <c r="G91" s="75"/>
      <c r="H91" s="75">
        <v>1</v>
      </c>
      <c r="I91" s="68">
        <v>1</v>
      </c>
      <c r="J91" s="283"/>
      <c r="K91" s="281"/>
      <c r="L91" s="281"/>
      <c r="M91" s="279">
        <v>1938</v>
      </c>
      <c r="N91" s="136" t="s">
        <v>68</v>
      </c>
      <c r="O91" s="276">
        <v>112.78</v>
      </c>
      <c r="P91" s="25"/>
      <c r="Q91" s="114">
        <f t="shared" si="2"/>
        <v>2446.5489628942823</v>
      </c>
      <c r="R91" s="50" t="s">
        <v>12</v>
      </c>
    </row>
    <row r="92" spans="1:18" ht="15" customHeight="1">
      <c r="A92" s="75">
        <v>2013</v>
      </c>
      <c r="B92" s="75" t="s">
        <v>127</v>
      </c>
      <c r="C92" s="600"/>
      <c r="D92" s="600"/>
      <c r="E92" s="600"/>
      <c r="F92" s="68">
        <v>1</v>
      </c>
      <c r="G92" s="75">
        <v>1</v>
      </c>
      <c r="H92" s="75"/>
      <c r="I92" s="68">
        <v>1</v>
      </c>
      <c r="J92" s="283"/>
      <c r="K92" s="281"/>
      <c r="L92" s="281"/>
      <c r="M92" s="279">
        <v>1936</v>
      </c>
      <c r="N92" s="136" t="s">
        <v>68</v>
      </c>
      <c r="O92" s="276">
        <v>5.6</v>
      </c>
      <c r="P92" s="25"/>
      <c r="Q92" s="114">
        <f t="shared" si="2"/>
        <v>121.4814168488028</v>
      </c>
      <c r="R92" s="50" t="s">
        <v>12</v>
      </c>
    </row>
    <row r="93" spans="1:18" ht="15" customHeight="1">
      <c r="A93" s="75">
        <v>2013</v>
      </c>
      <c r="B93" s="75" t="s">
        <v>127</v>
      </c>
      <c r="C93" s="600"/>
      <c r="D93" s="600"/>
      <c r="E93" s="600"/>
      <c r="F93" s="68">
        <v>1</v>
      </c>
      <c r="G93" s="75">
        <v>1</v>
      </c>
      <c r="H93" s="75"/>
      <c r="I93" s="68">
        <v>1</v>
      </c>
      <c r="J93" s="283"/>
      <c r="K93" s="281"/>
      <c r="L93" s="281"/>
      <c r="M93" s="279">
        <v>1936</v>
      </c>
      <c r="N93" s="136" t="s">
        <v>68</v>
      </c>
      <c r="O93" s="276">
        <v>274.8</v>
      </c>
      <c r="P93" s="25"/>
      <c r="Q93" s="114">
        <f t="shared" si="2"/>
        <v>5961.266669651966</v>
      </c>
      <c r="R93" s="50" t="s">
        <v>12</v>
      </c>
    </row>
    <row r="94" spans="1:18" ht="15" customHeight="1">
      <c r="A94" s="75">
        <v>2013</v>
      </c>
      <c r="B94" s="75" t="s">
        <v>127</v>
      </c>
      <c r="C94" s="600"/>
      <c r="D94" s="600"/>
      <c r="E94" s="600"/>
      <c r="F94" s="68">
        <v>1</v>
      </c>
      <c r="G94" s="75"/>
      <c r="H94" s="75">
        <v>1</v>
      </c>
      <c r="I94" s="68">
        <v>1</v>
      </c>
      <c r="J94" s="283"/>
      <c r="K94" s="281"/>
      <c r="L94" s="281"/>
      <c r="M94" s="279">
        <v>1929</v>
      </c>
      <c r="N94" s="136" t="s">
        <v>68</v>
      </c>
      <c r="O94" s="276">
        <v>73.64</v>
      </c>
      <c r="P94" s="25"/>
      <c r="Q94" s="114">
        <f aca="true" t="shared" si="3" ref="Q94:Q157">$Q$477/$O$477*O94</f>
        <v>1597.4806315617568</v>
      </c>
      <c r="R94" s="50" t="s">
        <v>12</v>
      </c>
    </row>
    <row r="95" spans="1:18" ht="15" customHeight="1">
      <c r="A95" s="75">
        <v>2013</v>
      </c>
      <c r="B95" s="75" t="s">
        <v>127</v>
      </c>
      <c r="C95" s="600"/>
      <c r="D95" s="600"/>
      <c r="E95" s="600"/>
      <c r="F95" s="68">
        <v>1</v>
      </c>
      <c r="G95" s="75">
        <v>1</v>
      </c>
      <c r="H95" s="75"/>
      <c r="I95" s="68">
        <v>1</v>
      </c>
      <c r="J95" s="283"/>
      <c r="K95" s="281"/>
      <c r="L95" s="281"/>
      <c r="M95" s="279">
        <v>1943</v>
      </c>
      <c r="N95" s="136" t="s">
        <v>68</v>
      </c>
      <c r="O95" s="276">
        <v>32.68</v>
      </c>
      <c r="P95" s="25"/>
      <c r="Q95" s="114">
        <f t="shared" si="3"/>
        <v>708.9308397533706</v>
      </c>
      <c r="R95" s="50" t="s">
        <v>12</v>
      </c>
    </row>
    <row r="96" spans="1:18" ht="15" customHeight="1">
      <c r="A96" s="75">
        <v>2013</v>
      </c>
      <c r="B96" s="75" t="s">
        <v>127</v>
      </c>
      <c r="C96" s="600"/>
      <c r="D96" s="600"/>
      <c r="E96" s="600"/>
      <c r="F96" s="68">
        <v>1</v>
      </c>
      <c r="G96" s="75"/>
      <c r="H96" s="75">
        <v>1</v>
      </c>
      <c r="I96" s="68">
        <v>1</v>
      </c>
      <c r="J96" s="283"/>
      <c r="K96" s="281"/>
      <c r="L96" s="281"/>
      <c r="M96" s="279">
        <v>1934</v>
      </c>
      <c r="N96" s="136" t="s">
        <v>68</v>
      </c>
      <c r="O96" s="276">
        <v>138.53</v>
      </c>
      <c r="P96" s="25"/>
      <c r="Q96" s="114">
        <f t="shared" si="3"/>
        <v>3005.1465492972593</v>
      </c>
      <c r="R96" s="50" t="s">
        <v>12</v>
      </c>
    </row>
    <row r="97" spans="1:18" ht="15" customHeight="1">
      <c r="A97" s="75">
        <v>2013</v>
      </c>
      <c r="B97" s="75" t="s">
        <v>127</v>
      </c>
      <c r="C97" s="600"/>
      <c r="D97" s="600"/>
      <c r="E97" s="600"/>
      <c r="F97" s="68">
        <v>1</v>
      </c>
      <c r="G97" s="75">
        <v>1</v>
      </c>
      <c r="H97" s="75"/>
      <c r="I97" s="68">
        <v>1</v>
      </c>
      <c r="J97" s="283"/>
      <c r="K97" s="25"/>
      <c r="L97" s="25"/>
      <c r="M97" s="279">
        <v>1940</v>
      </c>
      <c r="N97" s="136" t="s">
        <v>67</v>
      </c>
      <c r="O97" s="276">
        <v>24.7</v>
      </c>
      <c r="P97" s="25"/>
      <c r="Q97" s="114">
        <f t="shared" si="3"/>
        <v>535.8198207438267</v>
      </c>
      <c r="R97" s="50" t="s">
        <v>12</v>
      </c>
    </row>
    <row r="98" spans="1:18" ht="15" customHeight="1">
      <c r="A98" s="75">
        <v>2013</v>
      </c>
      <c r="B98" s="75" t="s">
        <v>127</v>
      </c>
      <c r="C98" s="600"/>
      <c r="D98" s="600"/>
      <c r="E98" s="600"/>
      <c r="F98" s="68">
        <v>1</v>
      </c>
      <c r="G98" s="75">
        <v>1</v>
      </c>
      <c r="H98" s="75"/>
      <c r="I98" s="68">
        <v>1</v>
      </c>
      <c r="J98" s="283"/>
      <c r="K98" s="25"/>
      <c r="L98" s="25"/>
      <c r="M98" s="279">
        <v>1944</v>
      </c>
      <c r="N98" s="136" t="s">
        <v>68</v>
      </c>
      <c r="O98" s="276">
        <v>1.85</v>
      </c>
      <c r="P98" s="455"/>
      <c r="Q98" s="114">
        <f t="shared" si="3"/>
        <v>40.13225378040807</v>
      </c>
      <c r="R98" s="50" t="s">
        <v>12</v>
      </c>
    </row>
    <row r="99" spans="1:18" ht="15" customHeight="1">
      <c r="A99" s="75">
        <v>2013</v>
      </c>
      <c r="B99" s="75" t="s">
        <v>127</v>
      </c>
      <c r="C99" s="600"/>
      <c r="D99" s="600"/>
      <c r="E99" s="600"/>
      <c r="F99" s="68">
        <v>1</v>
      </c>
      <c r="G99" s="75"/>
      <c r="H99" s="75">
        <v>1</v>
      </c>
      <c r="I99" s="68">
        <v>1</v>
      </c>
      <c r="J99" s="283"/>
      <c r="K99" s="281"/>
      <c r="L99" s="281"/>
      <c r="M99" s="279">
        <v>1924</v>
      </c>
      <c r="N99" s="136" t="s">
        <v>68</v>
      </c>
      <c r="O99" s="276">
        <v>10.61</v>
      </c>
      <c r="P99" s="455"/>
      <c r="Q99" s="114">
        <f t="shared" si="3"/>
        <v>230.16389870817815</v>
      </c>
      <c r="R99" s="50" t="s">
        <v>12</v>
      </c>
    </row>
    <row r="100" spans="1:18" ht="15" customHeight="1">
      <c r="A100" s="75">
        <v>2013</v>
      </c>
      <c r="B100" s="75" t="s">
        <v>127</v>
      </c>
      <c r="C100" s="600"/>
      <c r="D100" s="600"/>
      <c r="E100" s="600"/>
      <c r="F100" s="68">
        <v>1</v>
      </c>
      <c r="G100" s="75"/>
      <c r="H100" s="75">
        <v>1</v>
      </c>
      <c r="I100" s="68">
        <v>1</v>
      </c>
      <c r="J100" s="283"/>
      <c r="K100" s="281"/>
      <c r="L100" s="281"/>
      <c r="M100" s="279">
        <v>1931</v>
      </c>
      <c r="N100" s="136" t="s">
        <v>67</v>
      </c>
      <c r="O100" s="276">
        <v>12</v>
      </c>
      <c r="P100" s="455"/>
      <c r="Q100" s="114">
        <f t="shared" si="3"/>
        <v>260.31732181886315</v>
      </c>
      <c r="R100" s="50" t="s">
        <v>12</v>
      </c>
    </row>
    <row r="101" spans="1:18" ht="15" customHeight="1">
      <c r="A101" s="75">
        <v>2013</v>
      </c>
      <c r="B101" s="75" t="s">
        <v>127</v>
      </c>
      <c r="C101" s="600"/>
      <c r="D101" s="600"/>
      <c r="E101" s="600"/>
      <c r="F101" s="68">
        <v>1</v>
      </c>
      <c r="G101" s="75"/>
      <c r="H101" s="75">
        <v>1</v>
      </c>
      <c r="I101" s="68">
        <v>1</v>
      </c>
      <c r="J101" s="283"/>
      <c r="K101" s="281"/>
      <c r="L101" s="281"/>
      <c r="M101" s="279">
        <v>1926</v>
      </c>
      <c r="N101" s="136" t="s">
        <v>68</v>
      </c>
      <c r="O101" s="276">
        <v>48.4</v>
      </c>
      <c r="P101" s="455"/>
      <c r="Q101" s="114">
        <f t="shared" si="3"/>
        <v>1049.9465313360813</v>
      </c>
      <c r="R101" s="50" t="s">
        <v>12</v>
      </c>
    </row>
    <row r="102" spans="1:18" ht="15" customHeight="1">
      <c r="A102" s="75">
        <v>2013</v>
      </c>
      <c r="B102" s="75" t="s">
        <v>127</v>
      </c>
      <c r="C102" s="600"/>
      <c r="D102" s="600"/>
      <c r="E102" s="600"/>
      <c r="F102" s="68">
        <v>1</v>
      </c>
      <c r="G102" s="75"/>
      <c r="H102" s="75">
        <v>1</v>
      </c>
      <c r="I102" s="68">
        <v>1</v>
      </c>
      <c r="J102" s="283"/>
      <c r="K102" s="281"/>
      <c r="L102" s="281"/>
      <c r="M102" s="279">
        <v>1937</v>
      </c>
      <c r="N102" s="136" t="s">
        <v>67</v>
      </c>
      <c r="O102" s="276">
        <v>46.58</v>
      </c>
      <c r="P102" s="455"/>
      <c r="Q102" s="114">
        <f t="shared" si="3"/>
        <v>1010.4650708602204</v>
      </c>
      <c r="R102" s="50" t="s">
        <v>12</v>
      </c>
    </row>
    <row r="103" spans="1:18" ht="15" customHeight="1">
      <c r="A103" s="75">
        <v>2013</v>
      </c>
      <c r="B103" s="75" t="s">
        <v>127</v>
      </c>
      <c r="C103" s="600"/>
      <c r="D103" s="600"/>
      <c r="E103" s="600"/>
      <c r="F103" s="68">
        <v>1</v>
      </c>
      <c r="G103" s="75">
        <v>1</v>
      </c>
      <c r="H103" s="75"/>
      <c r="I103" s="68">
        <v>1</v>
      </c>
      <c r="J103" s="283"/>
      <c r="K103" s="281"/>
      <c r="L103" s="281"/>
      <c r="M103" s="279">
        <v>1935</v>
      </c>
      <c r="N103" s="136" t="s">
        <v>68</v>
      </c>
      <c r="O103" s="276">
        <v>100.95</v>
      </c>
      <c r="P103" s="147"/>
      <c r="Q103" s="114">
        <f t="shared" si="3"/>
        <v>2189.919469801186</v>
      </c>
      <c r="R103" s="50" t="s">
        <v>12</v>
      </c>
    </row>
    <row r="104" spans="1:18" ht="15" customHeight="1">
      <c r="A104" s="75">
        <v>2013</v>
      </c>
      <c r="B104" s="75" t="s">
        <v>127</v>
      </c>
      <c r="C104" s="600"/>
      <c r="D104" s="600"/>
      <c r="E104" s="600"/>
      <c r="F104" s="68">
        <v>1</v>
      </c>
      <c r="G104" s="75">
        <v>1</v>
      </c>
      <c r="H104" s="75"/>
      <c r="I104" s="68">
        <v>1</v>
      </c>
      <c r="J104" s="283"/>
      <c r="K104" s="281"/>
      <c r="L104" s="281"/>
      <c r="M104" s="279">
        <v>1929</v>
      </c>
      <c r="N104" s="136" t="s">
        <v>68</v>
      </c>
      <c r="O104" s="276">
        <v>48.16</v>
      </c>
      <c r="P104" s="147"/>
      <c r="Q104" s="114">
        <f t="shared" si="3"/>
        <v>1044.740184899704</v>
      </c>
      <c r="R104" s="50" t="s">
        <v>12</v>
      </c>
    </row>
    <row r="105" spans="1:18" ht="15" customHeight="1">
      <c r="A105" s="75">
        <v>2013</v>
      </c>
      <c r="B105" s="75" t="s">
        <v>127</v>
      </c>
      <c r="C105" s="600"/>
      <c r="D105" s="600"/>
      <c r="E105" s="600"/>
      <c r="F105" s="68">
        <v>1</v>
      </c>
      <c r="G105" s="75"/>
      <c r="H105" s="75">
        <v>1</v>
      </c>
      <c r="I105" s="68">
        <v>1</v>
      </c>
      <c r="J105" s="283"/>
      <c r="K105" s="281"/>
      <c r="L105" s="281"/>
      <c r="M105" s="279">
        <v>1930</v>
      </c>
      <c r="N105" s="136" t="s">
        <v>68</v>
      </c>
      <c r="O105" s="276">
        <v>42.75</v>
      </c>
      <c r="P105" s="147"/>
      <c r="Q105" s="114">
        <f t="shared" si="3"/>
        <v>927.3804589796999</v>
      </c>
      <c r="R105" s="50" t="s">
        <v>12</v>
      </c>
    </row>
    <row r="106" spans="1:18" ht="15" customHeight="1">
      <c r="A106" s="75">
        <v>2013</v>
      </c>
      <c r="B106" s="75" t="s">
        <v>127</v>
      </c>
      <c r="C106" s="600"/>
      <c r="D106" s="600"/>
      <c r="E106" s="600"/>
      <c r="F106" s="75">
        <v>1</v>
      </c>
      <c r="G106" s="75">
        <v>1</v>
      </c>
      <c r="I106" s="75">
        <v>1</v>
      </c>
      <c r="J106" s="25"/>
      <c r="K106" s="25"/>
      <c r="L106" s="25"/>
      <c r="M106" s="279">
        <v>1926</v>
      </c>
      <c r="N106" s="136" t="s">
        <v>67</v>
      </c>
      <c r="O106" s="276">
        <v>12</v>
      </c>
      <c r="P106" s="25"/>
      <c r="Q106" s="114">
        <f t="shared" si="3"/>
        <v>260.31732181886315</v>
      </c>
      <c r="R106" s="50" t="s">
        <v>12</v>
      </c>
    </row>
    <row r="107" spans="1:18" ht="15" customHeight="1">
      <c r="A107" s="75">
        <v>2013</v>
      </c>
      <c r="B107" s="75" t="s">
        <v>127</v>
      </c>
      <c r="C107" s="600"/>
      <c r="D107" s="600"/>
      <c r="E107" s="600"/>
      <c r="F107" s="68">
        <v>1</v>
      </c>
      <c r="G107" s="75">
        <v>1</v>
      </c>
      <c r="I107" s="68">
        <v>1</v>
      </c>
      <c r="J107" s="25"/>
      <c r="K107" s="459"/>
      <c r="L107" s="459"/>
      <c r="M107" s="279">
        <v>1939</v>
      </c>
      <c r="N107" s="136" t="s">
        <v>68</v>
      </c>
      <c r="O107" s="276">
        <v>10.74</v>
      </c>
      <c r="P107" s="462"/>
      <c r="Q107" s="114">
        <f t="shared" si="3"/>
        <v>232.98400302788252</v>
      </c>
      <c r="R107" s="50" t="s">
        <v>12</v>
      </c>
    </row>
    <row r="108" spans="1:18" ht="15" customHeight="1">
      <c r="A108" s="75">
        <v>2013</v>
      </c>
      <c r="B108" s="75" t="s">
        <v>127</v>
      </c>
      <c r="C108" s="600"/>
      <c r="D108" s="600"/>
      <c r="E108" s="600"/>
      <c r="F108" s="68">
        <v>1</v>
      </c>
      <c r="G108" s="75">
        <v>1</v>
      </c>
      <c r="H108" s="75"/>
      <c r="I108" s="68">
        <v>1</v>
      </c>
      <c r="J108" s="283"/>
      <c r="K108" s="281"/>
      <c r="L108" s="281"/>
      <c r="M108" s="279">
        <v>1920</v>
      </c>
      <c r="N108" s="136" t="s">
        <v>68</v>
      </c>
      <c r="O108" s="276">
        <v>115.73</v>
      </c>
      <c r="P108" s="462"/>
      <c r="Q108" s="114">
        <f t="shared" si="3"/>
        <v>2510.5436378414192</v>
      </c>
      <c r="R108" s="50" t="s">
        <v>12</v>
      </c>
    </row>
    <row r="109" spans="1:18" ht="15" customHeight="1">
      <c r="A109" s="75">
        <v>2013</v>
      </c>
      <c r="B109" s="75" t="s">
        <v>127</v>
      </c>
      <c r="C109" s="600"/>
      <c r="D109" s="600"/>
      <c r="E109" s="600"/>
      <c r="F109" s="68">
        <v>1</v>
      </c>
      <c r="G109" s="75">
        <v>1</v>
      </c>
      <c r="H109" s="75"/>
      <c r="I109" s="68">
        <v>1</v>
      </c>
      <c r="J109" s="283"/>
      <c r="K109" s="281"/>
      <c r="L109" s="281"/>
      <c r="M109" s="279">
        <v>1923</v>
      </c>
      <c r="N109" s="136" t="s">
        <v>68</v>
      </c>
      <c r="O109" s="276">
        <v>20.9</v>
      </c>
      <c r="P109" s="462"/>
      <c r="Q109" s="114">
        <f t="shared" si="3"/>
        <v>453.3860021678533</v>
      </c>
      <c r="R109" s="50" t="s">
        <v>12</v>
      </c>
    </row>
    <row r="110" spans="1:18" ht="15" customHeight="1">
      <c r="A110" s="75">
        <v>2013</v>
      </c>
      <c r="B110" s="75" t="s">
        <v>127</v>
      </c>
      <c r="C110" s="600"/>
      <c r="D110" s="600"/>
      <c r="E110" s="600"/>
      <c r="F110" s="68">
        <v>1</v>
      </c>
      <c r="G110" s="75"/>
      <c r="H110" s="75">
        <v>1</v>
      </c>
      <c r="I110" s="68">
        <v>1</v>
      </c>
      <c r="J110" s="283"/>
      <c r="K110" s="281"/>
      <c r="L110" s="281"/>
      <c r="M110" s="279">
        <v>1925</v>
      </c>
      <c r="N110" s="136" t="s">
        <v>68</v>
      </c>
      <c r="O110" s="276">
        <v>15.87</v>
      </c>
      <c r="P110" s="462"/>
      <c r="Q110" s="114">
        <f t="shared" si="3"/>
        <v>344.2696581054465</v>
      </c>
      <c r="R110" s="50" t="s">
        <v>12</v>
      </c>
    </row>
    <row r="111" spans="1:18" ht="15" customHeight="1">
      <c r="A111" s="75">
        <v>2013</v>
      </c>
      <c r="B111" s="75" t="s">
        <v>127</v>
      </c>
      <c r="C111" s="600"/>
      <c r="D111" s="600"/>
      <c r="E111" s="600"/>
      <c r="F111" s="68">
        <v>1</v>
      </c>
      <c r="G111" s="75">
        <v>1</v>
      </c>
      <c r="H111" s="75"/>
      <c r="I111" s="68">
        <v>1</v>
      </c>
      <c r="J111" s="283"/>
      <c r="K111" s="281"/>
      <c r="L111" s="281"/>
      <c r="M111" s="279">
        <v>1925</v>
      </c>
      <c r="N111" s="136" t="s">
        <v>68</v>
      </c>
      <c r="O111" s="276">
        <v>38</v>
      </c>
      <c r="P111" s="462"/>
      <c r="Q111" s="114">
        <f t="shared" si="3"/>
        <v>824.3381857597333</v>
      </c>
      <c r="R111" s="50" t="s">
        <v>12</v>
      </c>
    </row>
    <row r="112" spans="1:18" ht="15" customHeight="1">
      <c r="A112" s="75">
        <v>2013</v>
      </c>
      <c r="B112" s="75" t="s">
        <v>127</v>
      </c>
      <c r="C112" s="600"/>
      <c r="D112" s="600"/>
      <c r="E112" s="600"/>
      <c r="F112" s="68">
        <v>1</v>
      </c>
      <c r="G112" s="75"/>
      <c r="H112" s="75">
        <v>1</v>
      </c>
      <c r="I112" s="68">
        <v>1</v>
      </c>
      <c r="J112" s="283"/>
      <c r="K112" s="281"/>
      <c r="L112" s="281"/>
      <c r="M112" s="279">
        <v>1928</v>
      </c>
      <c r="N112" s="136" t="s">
        <v>67</v>
      </c>
      <c r="O112" s="276">
        <v>12</v>
      </c>
      <c r="P112" s="147"/>
      <c r="Q112" s="114">
        <f t="shared" si="3"/>
        <v>260.31732181886315</v>
      </c>
      <c r="R112" s="50" t="s">
        <v>12</v>
      </c>
    </row>
    <row r="113" spans="1:18" ht="15" customHeight="1">
      <c r="A113" s="75">
        <v>2013</v>
      </c>
      <c r="B113" s="75" t="s">
        <v>127</v>
      </c>
      <c r="C113" s="600"/>
      <c r="D113" s="600"/>
      <c r="E113" s="600"/>
      <c r="F113" s="68">
        <v>1</v>
      </c>
      <c r="G113" s="75"/>
      <c r="H113" s="75">
        <v>1</v>
      </c>
      <c r="I113" s="68">
        <v>1</v>
      </c>
      <c r="J113" s="283"/>
      <c r="K113" s="281"/>
      <c r="L113" s="281"/>
      <c r="M113" s="279">
        <v>1928</v>
      </c>
      <c r="N113" s="136" t="s">
        <v>68</v>
      </c>
      <c r="O113" s="276">
        <v>6.65</v>
      </c>
      <c r="P113" s="147"/>
      <c r="Q113" s="114">
        <f t="shared" si="3"/>
        <v>144.25918250795334</v>
      </c>
      <c r="R113" s="50" t="s">
        <v>12</v>
      </c>
    </row>
    <row r="114" spans="1:36" ht="15" customHeight="1">
      <c r="A114" s="75">
        <v>2013</v>
      </c>
      <c r="B114" s="75" t="s">
        <v>127</v>
      </c>
      <c r="C114" s="600"/>
      <c r="D114" s="600"/>
      <c r="E114" s="600"/>
      <c r="F114" s="68">
        <v>1</v>
      </c>
      <c r="G114" s="75">
        <v>1</v>
      </c>
      <c r="H114" s="75"/>
      <c r="I114" s="68">
        <v>1</v>
      </c>
      <c r="J114" s="25"/>
      <c r="K114" s="281"/>
      <c r="L114" s="281"/>
      <c r="M114" s="69">
        <v>1942</v>
      </c>
      <c r="N114" s="136" t="s">
        <v>68</v>
      </c>
      <c r="O114" s="276">
        <v>669</v>
      </c>
      <c r="P114" s="147"/>
      <c r="Q114" s="114">
        <f t="shared" si="3"/>
        <v>14512.69069140162</v>
      </c>
      <c r="R114" s="50" t="s">
        <v>12</v>
      </c>
      <c r="S114" s="17"/>
      <c r="T114" s="17"/>
      <c r="U114" s="17"/>
      <c r="V114" s="17"/>
      <c r="W114" s="17"/>
      <c r="X114" s="17"/>
      <c r="Y114" s="17"/>
      <c r="Z114" s="17"/>
      <c r="AA114" s="17"/>
      <c r="AB114" s="17"/>
      <c r="AC114" s="17"/>
      <c r="AD114" s="17"/>
      <c r="AE114" s="17"/>
      <c r="AF114" s="17"/>
      <c r="AG114" s="17"/>
      <c r="AH114" s="17"/>
      <c r="AI114" s="17"/>
      <c r="AJ114" s="17"/>
    </row>
    <row r="115" spans="1:18" ht="15" customHeight="1">
      <c r="A115" s="75">
        <v>2013</v>
      </c>
      <c r="B115" s="48" t="s">
        <v>127</v>
      </c>
      <c r="C115" s="600"/>
      <c r="D115" s="600"/>
      <c r="E115" s="600"/>
      <c r="F115" s="49">
        <v>1</v>
      </c>
      <c r="G115" s="48"/>
      <c r="H115" s="48">
        <v>1</v>
      </c>
      <c r="I115" s="49">
        <v>1</v>
      </c>
      <c r="J115" s="307"/>
      <c r="K115" s="308"/>
      <c r="L115" s="308"/>
      <c r="M115" s="309">
        <v>1925</v>
      </c>
      <c r="N115" s="310" t="s">
        <v>68</v>
      </c>
      <c r="O115" s="276">
        <v>286.7</v>
      </c>
      <c r="P115" s="147"/>
      <c r="Q115" s="114">
        <f t="shared" si="3"/>
        <v>6219.414680455672</v>
      </c>
      <c r="R115" s="50" t="s">
        <v>12</v>
      </c>
    </row>
    <row r="116" spans="1:18" ht="15" customHeight="1">
      <c r="A116" s="75">
        <v>2013</v>
      </c>
      <c r="B116" s="48" t="s">
        <v>127</v>
      </c>
      <c r="C116" s="600"/>
      <c r="D116" s="600"/>
      <c r="E116" s="600"/>
      <c r="F116" s="49">
        <v>1</v>
      </c>
      <c r="G116" s="48"/>
      <c r="H116" s="48">
        <v>1</v>
      </c>
      <c r="I116" s="49">
        <v>1</v>
      </c>
      <c r="J116" s="307"/>
      <c r="K116" s="308"/>
      <c r="L116" s="308"/>
      <c r="M116" s="309">
        <v>1923</v>
      </c>
      <c r="N116" s="136" t="s">
        <v>67</v>
      </c>
      <c r="O116" s="276">
        <v>12</v>
      </c>
      <c r="P116" s="147"/>
      <c r="Q116" s="114">
        <f t="shared" si="3"/>
        <v>260.31732181886315</v>
      </c>
      <c r="R116" s="50" t="s">
        <v>12</v>
      </c>
    </row>
    <row r="117" spans="1:18" ht="15" customHeight="1">
      <c r="A117" s="75">
        <v>2013</v>
      </c>
      <c r="B117" s="75" t="s">
        <v>127</v>
      </c>
      <c r="C117" s="600"/>
      <c r="D117" s="600"/>
      <c r="E117" s="600"/>
      <c r="F117" s="68">
        <v>1</v>
      </c>
      <c r="G117" s="75">
        <v>1</v>
      </c>
      <c r="H117" s="75"/>
      <c r="I117" s="68">
        <v>1</v>
      </c>
      <c r="J117" s="283"/>
      <c r="K117" s="281"/>
      <c r="L117" s="281"/>
      <c r="M117" s="279">
        <v>1945</v>
      </c>
      <c r="N117" s="136" t="s">
        <v>68</v>
      </c>
      <c r="O117" s="276">
        <v>5.7</v>
      </c>
      <c r="P117" s="147"/>
      <c r="Q117" s="114">
        <f t="shared" si="3"/>
        <v>123.65072786396</v>
      </c>
      <c r="R117" s="50" t="s">
        <v>12</v>
      </c>
    </row>
    <row r="118" spans="1:18" ht="15" customHeight="1">
      <c r="A118" s="75">
        <v>2013</v>
      </c>
      <c r="B118" s="75" t="s">
        <v>127</v>
      </c>
      <c r="C118" s="600"/>
      <c r="D118" s="600"/>
      <c r="E118" s="600"/>
      <c r="F118" s="68">
        <v>1</v>
      </c>
      <c r="G118" s="75"/>
      <c r="H118" s="75">
        <v>1</v>
      </c>
      <c r="I118" s="68">
        <v>1</v>
      </c>
      <c r="J118" s="283"/>
      <c r="K118" s="281"/>
      <c r="L118" s="281"/>
      <c r="M118" s="279">
        <v>1935</v>
      </c>
      <c r="N118" s="136" t="s">
        <v>67</v>
      </c>
      <c r="O118" s="276">
        <v>2.25</v>
      </c>
      <c r="P118" s="147"/>
      <c r="Q118" s="114">
        <f t="shared" si="3"/>
        <v>48.809497841036844</v>
      </c>
      <c r="R118" s="50" t="s">
        <v>12</v>
      </c>
    </row>
    <row r="119" spans="1:18" ht="15" customHeight="1">
      <c r="A119" s="75">
        <v>2013</v>
      </c>
      <c r="B119" s="75" t="s">
        <v>127</v>
      </c>
      <c r="C119" s="600"/>
      <c r="D119" s="600"/>
      <c r="E119" s="600"/>
      <c r="F119" s="75">
        <v>1</v>
      </c>
      <c r="G119" s="47">
        <v>1</v>
      </c>
      <c r="H119" s="70"/>
      <c r="I119" s="69">
        <v>1</v>
      </c>
      <c r="J119" s="453"/>
      <c r="K119" s="455"/>
      <c r="L119" s="25"/>
      <c r="M119" s="450">
        <v>1966</v>
      </c>
      <c r="N119" s="136" t="s">
        <v>67</v>
      </c>
      <c r="O119" s="189">
        <v>12</v>
      </c>
      <c r="P119" s="204"/>
      <c r="Q119" s="114">
        <f t="shared" si="3"/>
        <v>260.31732181886315</v>
      </c>
      <c r="R119" s="50" t="s">
        <v>12</v>
      </c>
    </row>
    <row r="120" spans="1:18" ht="15" customHeight="1">
      <c r="A120" s="75">
        <v>2013</v>
      </c>
      <c r="B120" s="75" t="s">
        <v>127</v>
      </c>
      <c r="C120" s="600"/>
      <c r="D120" s="600"/>
      <c r="E120" s="600"/>
      <c r="F120" s="68">
        <v>1</v>
      </c>
      <c r="G120" s="75"/>
      <c r="H120" s="75">
        <v>1</v>
      </c>
      <c r="I120" s="68">
        <v>1</v>
      </c>
      <c r="J120" s="283"/>
      <c r="K120" s="281"/>
      <c r="L120" s="281"/>
      <c r="M120" s="279">
        <v>1938</v>
      </c>
      <c r="N120" s="136" t="s">
        <v>68</v>
      </c>
      <c r="O120" s="276">
        <v>22.8</v>
      </c>
      <c r="P120" s="147"/>
      <c r="Q120" s="114">
        <f t="shared" si="3"/>
        <v>494.60291145584</v>
      </c>
      <c r="R120" s="50" t="s">
        <v>12</v>
      </c>
    </row>
    <row r="121" spans="1:18" ht="15" customHeight="1">
      <c r="A121" s="75">
        <v>2013</v>
      </c>
      <c r="B121" s="75" t="s">
        <v>127</v>
      </c>
      <c r="C121" s="600"/>
      <c r="D121" s="600"/>
      <c r="E121" s="600"/>
      <c r="F121" s="68">
        <v>1</v>
      </c>
      <c r="G121" s="75"/>
      <c r="H121" s="75">
        <v>1</v>
      </c>
      <c r="I121" s="68">
        <v>1</v>
      </c>
      <c r="J121" s="283"/>
      <c r="K121" s="281"/>
      <c r="L121" s="281"/>
      <c r="M121" s="279">
        <v>1917</v>
      </c>
      <c r="N121" s="136" t="s">
        <v>68</v>
      </c>
      <c r="O121" s="276">
        <v>10.45</v>
      </c>
      <c r="P121" s="147"/>
      <c r="Q121" s="114">
        <f t="shared" si="3"/>
        <v>226.69300108392665</v>
      </c>
      <c r="R121" s="50" t="s">
        <v>12</v>
      </c>
    </row>
    <row r="122" spans="1:18" ht="15" customHeight="1">
      <c r="A122" s="75">
        <v>2013</v>
      </c>
      <c r="B122" s="75" t="s">
        <v>127</v>
      </c>
      <c r="C122" s="600"/>
      <c r="D122" s="600"/>
      <c r="E122" s="600"/>
      <c r="F122" s="68">
        <v>1</v>
      </c>
      <c r="G122" s="75">
        <v>1</v>
      </c>
      <c r="H122" s="75"/>
      <c r="I122" s="68">
        <v>1</v>
      </c>
      <c r="J122" s="283"/>
      <c r="K122" s="281"/>
      <c r="L122" s="281"/>
      <c r="M122" s="279">
        <v>1926</v>
      </c>
      <c r="N122" s="136" t="s">
        <v>68</v>
      </c>
      <c r="O122" s="276">
        <v>6.65</v>
      </c>
      <c r="P122" s="147"/>
      <c r="Q122" s="114">
        <f t="shared" si="3"/>
        <v>144.25918250795334</v>
      </c>
      <c r="R122" s="50" t="s">
        <v>12</v>
      </c>
    </row>
    <row r="123" spans="1:18" ht="15" customHeight="1">
      <c r="A123" s="75">
        <v>2013</v>
      </c>
      <c r="B123" s="75" t="s">
        <v>127</v>
      </c>
      <c r="C123" s="600"/>
      <c r="D123" s="600"/>
      <c r="E123" s="600"/>
      <c r="F123" s="75">
        <v>1</v>
      </c>
      <c r="G123" s="47"/>
      <c r="H123" s="47">
        <v>1</v>
      </c>
      <c r="I123" s="69">
        <v>1</v>
      </c>
      <c r="J123" s="453"/>
      <c r="K123" s="455"/>
      <c r="L123" s="25"/>
      <c r="M123" s="450">
        <v>1931</v>
      </c>
      <c r="N123" s="136" t="s">
        <v>67</v>
      </c>
      <c r="O123" s="189">
        <v>12</v>
      </c>
      <c r="P123" s="204"/>
      <c r="Q123" s="114">
        <f t="shared" si="3"/>
        <v>260.31732181886315</v>
      </c>
      <c r="R123" s="50" t="s">
        <v>12</v>
      </c>
    </row>
    <row r="124" spans="1:36" s="26" customFormat="1" ht="15" customHeight="1">
      <c r="A124" s="48">
        <v>2013</v>
      </c>
      <c r="B124" s="75" t="s">
        <v>127</v>
      </c>
      <c r="C124" s="600"/>
      <c r="D124" s="600"/>
      <c r="E124" s="600"/>
      <c r="F124" s="68">
        <v>1</v>
      </c>
      <c r="G124" s="75">
        <v>1</v>
      </c>
      <c r="H124" s="75"/>
      <c r="I124" s="68">
        <v>1</v>
      </c>
      <c r="J124" s="283"/>
      <c r="K124" s="281"/>
      <c r="L124" s="281"/>
      <c r="M124" s="279">
        <v>1936</v>
      </c>
      <c r="N124" s="136" t="s">
        <v>68</v>
      </c>
      <c r="O124" s="276">
        <v>1.12</v>
      </c>
      <c r="P124" s="147"/>
      <c r="Q124" s="114">
        <f t="shared" si="3"/>
        <v>24.296283369760562</v>
      </c>
      <c r="R124" s="50" t="s">
        <v>12</v>
      </c>
      <c r="S124" s="292"/>
      <c r="T124" s="292"/>
      <c r="U124" s="292"/>
      <c r="V124" s="292"/>
      <c r="W124" s="292"/>
      <c r="X124" s="292"/>
      <c r="Y124" s="292"/>
      <c r="Z124" s="292"/>
      <c r="AA124" s="292"/>
      <c r="AB124" s="292"/>
      <c r="AC124" s="292"/>
      <c r="AD124" s="292"/>
      <c r="AE124" s="292"/>
      <c r="AF124" s="292"/>
      <c r="AG124" s="292"/>
      <c r="AH124" s="292"/>
      <c r="AI124" s="292"/>
      <c r="AJ124" s="292"/>
    </row>
    <row r="125" spans="1:36" s="26" customFormat="1" ht="15" customHeight="1">
      <c r="A125" s="48">
        <v>2013</v>
      </c>
      <c r="B125" s="75" t="s">
        <v>127</v>
      </c>
      <c r="C125" s="600"/>
      <c r="D125" s="600"/>
      <c r="E125" s="600"/>
      <c r="F125" s="68">
        <v>1</v>
      </c>
      <c r="G125" s="75"/>
      <c r="H125" s="75">
        <v>1</v>
      </c>
      <c r="I125" s="68">
        <v>1</v>
      </c>
      <c r="J125" s="283"/>
      <c r="K125" s="281"/>
      <c r="L125" s="281"/>
      <c r="M125" s="279">
        <v>1934</v>
      </c>
      <c r="N125" s="136" t="s">
        <v>68</v>
      </c>
      <c r="O125" s="276">
        <v>0.95</v>
      </c>
      <c r="P125" s="147"/>
      <c r="Q125" s="114">
        <f t="shared" si="3"/>
        <v>20.608454643993333</v>
      </c>
      <c r="R125" s="50" t="s">
        <v>12</v>
      </c>
      <c r="S125" s="292"/>
      <c r="T125" s="292"/>
      <c r="U125" s="292"/>
      <c r="V125" s="292"/>
      <c r="W125" s="292"/>
      <c r="X125" s="292"/>
      <c r="Y125" s="292"/>
      <c r="Z125" s="292"/>
      <c r="AA125" s="292"/>
      <c r="AB125" s="292"/>
      <c r="AC125" s="292"/>
      <c r="AD125" s="292"/>
      <c r="AE125" s="292"/>
      <c r="AF125" s="292"/>
      <c r="AG125" s="292"/>
      <c r="AH125" s="292"/>
      <c r="AI125" s="292"/>
      <c r="AJ125" s="292"/>
    </row>
    <row r="126" spans="1:18" ht="15" customHeight="1">
      <c r="A126" s="75">
        <v>2013</v>
      </c>
      <c r="B126" s="75" t="s">
        <v>127</v>
      </c>
      <c r="C126" s="600"/>
      <c r="D126" s="600"/>
      <c r="E126" s="600"/>
      <c r="F126" s="68">
        <v>1</v>
      </c>
      <c r="G126" s="75"/>
      <c r="H126" s="75">
        <v>1</v>
      </c>
      <c r="I126" s="68">
        <v>1</v>
      </c>
      <c r="J126" s="283"/>
      <c r="K126" s="281"/>
      <c r="L126" s="281"/>
      <c r="M126" s="279">
        <v>1916</v>
      </c>
      <c r="N126" s="136" t="s">
        <v>68</v>
      </c>
      <c r="O126" s="276">
        <v>112.85</v>
      </c>
      <c r="P126" s="147"/>
      <c r="Q126" s="114">
        <f t="shared" si="3"/>
        <v>2448.067480604892</v>
      </c>
      <c r="R126" s="50" t="s">
        <v>12</v>
      </c>
    </row>
    <row r="127" spans="1:18" ht="15" customHeight="1">
      <c r="A127" s="75">
        <v>2013</v>
      </c>
      <c r="B127" s="75" t="s">
        <v>127</v>
      </c>
      <c r="C127" s="600"/>
      <c r="D127" s="600"/>
      <c r="E127" s="600"/>
      <c r="F127" s="68">
        <v>1</v>
      </c>
      <c r="G127" s="75"/>
      <c r="H127" s="75">
        <v>1</v>
      </c>
      <c r="I127" s="68">
        <v>1</v>
      </c>
      <c r="J127" s="283"/>
      <c r="K127" s="281"/>
      <c r="L127" s="281"/>
      <c r="M127" s="279">
        <v>1940</v>
      </c>
      <c r="N127" s="136" t="s">
        <v>68</v>
      </c>
      <c r="O127" s="276">
        <v>1.9</v>
      </c>
      <c r="P127" s="147"/>
      <c r="Q127" s="114">
        <f t="shared" si="3"/>
        <v>41.21690928798667</v>
      </c>
      <c r="R127" s="50" t="s">
        <v>12</v>
      </c>
    </row>
    <row r="128" spans="1:18" ht="15" customHeight="1">
      <c r="A128" s="75">
        <v>2013</v>
      </c>
      <c r="B128" s="75" t="s">
        <v>127</v>
      </c>
      <c r="C128" s="600"/>
      <c r="D128" s="600"/>
      <c r="E128" s="600"/>
      <c r="F128" s="68">
        <v>1</v>
      </c>
      <c r="G128" s="75">
        <v>1</v>
      </c>
      <c r="H128" s="75"/>
      <c r="I128" s="68">
        <v>1</v>
      </c>
      <c r="J128" s="283"/>
      <c r="K128" s="281"/>
      <c r="L128" s="281"/>
      <c r="M128" s="279">
        <v>1939</v>
      </c>
      <c r="N128" s="136" t="s">
        <v>68</v>
      </c>
      <c r="O128" s="276">
        <v>96.57</v>
      </c>
      <c r="P128" s="147"/>
      <c r="Q128" s="114">
        <f t="shared" si="3"/>
        <v>2094.903647337301</v>
      </c>
      <c r="R128" s="50" t="s">
        <v>12</v>
      </c>
    </row>
    <row r="129" spans="1:18" ht="15" customHeight="1">
      <c r="A129" s="75">
        <v>2013</v>
      </c>
      <c r="B129" s="75" t="s">
        <v>127</v>
      </c>
      <c r="C129" s="600"/>
      <c r="D129" s="600"/>
      <c r="E129" s="600"/>
      <c r="F129" s="68">
        <v>1</v>
      </c>
      <c r="G129" s="75"/>
      <c r="H129" s="75">
        <v>1</v>
      </c>
      <c r="I129" s="68">
        <v>1</v>
      </c>
      <c r="J129" s="283"/>
      <c r="K129" s="281"/>
      <c r="L129" s="281"/>
      <c r="M129" s="279">
        <v>1935</v>
      </c>
      <c r="N129" s="136" t="s">
        <v>68</v>
      </c>
      <c r="O129" s="276">
        <v>43.7</v>
      </c>
      <c r="P129" s="147"/>
      <c r="Q129" s="114">
        <f t="shared" si="3"/>
        <v>947.9889136236934</v>
      </c>
      <c r="R129" s="50" t="s">
        <v>12</v>
      </c>
    </row>
    <row r="130" spans="1:18" ht="15" customHeight="1">
      <c r="A130" s="75">
        <v>2013</v>
      </c>
      <c r="B130" s="75" t="s">
        <v>127</v>
      </c>
      <c r="C130" s="600"/>
      <c r="D130" s="600"/>
      <c r="E130" s="600"/>
      <c r="F130" s="68">
        <v>1</v>
      </c>
      <c r="G130" s="75"/>
      <c r="H130" s="75">
        <v>1</v>
      </c>
      <c r="I130" s="68">
        <v>1</v>
      </c>
      <c r="J130" s="283"/>
      <c r="K130" s="281"/>
      <c r="L130" s="281"/>
      <c r="M130" s="279">
        <v>1938</v>
      </c>
      <c r="N130" s="136" t="s">
        <v>68</v>
      </c>
      <c r="O130" s="276">
        <v>27.41</v>
      </c>
      <c r="P130" s="147"/>
      <c r="Q130" s="114">
        <f t="shared" si="3"/>
        <v>594.6081492545866</v>
      </c>
      <c r="R130" s="50" t="s">
        <v>12</v>
      </c>
    </row>
    <row r="131" spans="1:18" ht="15" customHeight="1">
      <c r="A131" s="75">
        <v>2013</v>
      </c>
      <c r="B131" s="75" t="s">
        <v>127</v>
      </c>
      <c r="C131" s="600"/>
      <c r="D131" s="600"/>
      <c r="E131" s="600"/>
      <c r="F131" s="75">
        <v>1</v>
      </c>
      <c r="G131" s="75"/>
      <c r="H131" s="75">
        <v>1</v>
      </c>
      <c r="I131" s="75">
        <v>1</v>
      </c>
      <c r="J131" s="288"/>
      <c r="K131" s="75"/>
      <c r="L131" s="75"/>
      <c r="M131" s="279">
        <v>1953</v>
      </c>
      <c r="N131" s="136" t="s">
        <v>67</v>
      </c>
      <c r="O131" s="276">
        <v>12</v>
      </c>
      <c r="P131" s="25"/>
      <c r="Q131" s="114">
        <f t="shared" si="3"/>
        <v>260.31732181886315</v>
      </c>
      <c r="R131" s="50" t="s">
        <v>12</v>
      </c>
    </row>
    <row r="132" spans="1:18" ht="15" customHeight="1">
      <c r="A132" s="75">
        <v>2013</v>
      </c>
      <c r="B132" s="75" t="s">
        <v>127</v>
      </c>
      <c r="C132" s="600"/>
      <c r="D132" s="600"/>
      <c r="E132" s="600"/>
      <c r="F132" s="68">
        <v>1</v>
      </c>
      <c r="G132" s="75"/>
      <c r="H132" s="75">
        <v>1</v>
      </c>
      <c r="I132" s="68">
        <v>1</v>
      </c>
      <c r="J132" s="283"/>
      <c r="K132" s="281"/>
      <c r="L132" s="281"/>
      <c r="M132" s="279">
        <v>1946</v>
      </c>
      <c r="N132" s="136" t="s">
        <v>68</v>
      </c>
      <c r="O132" s="276">
        <v>4.75</v>
      </c>
      <c r="P132" s="147"/>
      <c r="Q132" s="114">
        <f t="shared" si="3"/>
        <v>103.04227321996666</v>
      </c>
      <c r="R132" s="50" t="s">
        <v>12</v>
      </c>
    </row>
    <row r="133" spans="1:18" ht="15" customHeight="1">
      <c r="A133" s="75">
        <v>2013</v>
      </c>
      <c r="B133" s="75" t="s">
        <v>127</v>
      </c>
      <c r="C133" s="600"/>
      <c r="D133" s="600"/>
      <c r="E133" s="600"/>
      <c r="F133" s="68">
        <v>1</v>
      </c>
      <c r="G133" s="75"/>
      <c r="H133" s="75">
        <v>1</v>
      </c>
      <c r="I133" s="68">
        <v>1</v>
      </c>
      <c r="J133" s="283"/>
      <c r="K133" s="281"/>
      <c r="L133" s="281"/>
      <c r="M133" s="279">
        <v>1945</v>
      </c>
      <c r="N133" s="136" t="s">
        <v>68</v>
      </c>
      <c r="O133" s="276">
        <v>208.18</v>
      </c>
      <c r="P133" s="147"/>
      <c r="Q133" s="114">
        <f t="shared" si="3"/>
        <v>4516.071671354244</v>
      </c>
      <c r="R133" s="50" t="s">
        <v>12</v>
      </c>
    </row>
    <row r="134" spans="1:18" ht="15" customHeight="1">
      <c r="A134" s="75">
        <v>2013</v>
      </c>
      <c r="B134" s="75" t="s">
        <v>127</v>
      </c>
      <c r="C134" s="600"/>
      <c r="D134" s="600"/>
      <c r="E134" s="600"/>
      <c r="F134" s="68">
        <v>1</v>
      </c>
      <c r="G134" s="75"/>
      <c r="H134" s="75">
        <v>1</v>
      </c>
      <c r="I134" s="68">
        <v>1</v>
      </c>
      <c r="J134" s="283"/>
      <c r="K134" s="281"/>
      <c r="L134" s="281"/>
      <c r="M134" s="279">
        <v>1931</v>
      </c>
      <c r="N134" s="136" t="s">
        <v>68</v>
      </c>
      <c r="O134" s="276">
        <v>7.85</v>
      </c>
      <c r="P134" s="147"/>
      <c r="Q134" s="114">
        <f t="shared" si="3"/>
        <v>170.29091468983964</v>
      </c>
      <c r="R134" s="50" t="s">
        <v>12</v>
      </c>
    </row>
    <row r="135" spans="1:18" ht="15" customHeight="1">
      <c r="A135" s="75">
        <v>2013</v>
      </c>
      <c r="B135" s="75" t="s">
        <v>127</v>
      </c>
      <c r="C135" s="600"/>
      <c r="D135" s="600"/>
      <c r="E135" s="600"/>
      <c r="F135" s="68">
        <v>1</v>
      </c>
      <c r="G135" s="75"/>
      <c r="H135" s="75">
        <v>1</v>
      </c>
      <c r="I135" s="68">
        <v>1</v>
      </c>
      <c r="J135" s="283"/>
      <c r="K135" s="281"/>
      <c r="L135" s="281"/>
      <c r="M135" s="279">
        <v>1942</v>
      </c>
      <c r="N135" s="136" t="s">
        <v>67</v>
      </c>
      <c r="O135" s="276">
        <v>12</v>
      </c>
      <c r="P135" s="147"/>
      <c r="Q135" s="114">
        <f t="shared" si="3"/>
        <v>260.31732181886315</v>
      </c>
      <c r="R135" s="50" t="s">
        <v>12</v>
      </c>
    </row>
    <row r="136" spans="1:18" ht="15" customHeight="1">
      <c r="A136" s="75">
        <v>2013</v>
      </c>
      <c r="B136" s="75" t="s">
        <v>127</v>
      </c>
      <c r="C136" s="600"/>
      <c r="D136" s="600"/>
      <c r="E136" s="600"/>
      <c r="F136" s="68">
        <v>1</v>
      </c>
      <c r="G136" s="75"/>
      <c r="H136" s="75">
        <v>1</v>
      </c>
      <c r="I136" s="68">
        <v>1</v>
      </c>
      <c r="J136" s="283"/>
      <c r="K136" s="281"/>
      <c r="L136" s="281"/>
      <c r="M136" s="279">
        <v>1930</v>
      </c>
      <c r="N136" s="136" t="s">
        <v>68</v>
      </c>
      <c r="O136" s="276">
        <v>7.32</v>
      </c>
      <c r="P136" s="147"/>
      <c r="Q136" s="114">
        <f t="shared" si="3"/>
        <v>158.79356630950653</v>
      </c>
      <c r="R136" s="50" t="s">
        <v>12</v>
      </c>
    </row>
    <row r="137" spans="1:18" ht="15" customHeight="1">
      <c r="A137" s="75">
        <v>2013</v>
      </c>
      <c r="B137" s="75" t="s">
        <v>127</v>
      </c>
      <c r="C137" s="600"/>
      <c r="D137" s="600"/>
      <c r="E137" s="600"/>
      <c r="F137" s="75">
        <v>1</v>
      </c>
      <c r="G137" s="47"/>
      <c r="H137" s="47">
        <v>1</v>
      </c>
      <c r="I137" s="69">
        <v>1</v>
      </c>
      <c r="J137" s="453"/>
      <c r="K137" s="455"/>
      <c r="L137" s="25"/>
      <c r="M137" s="450">
        <v>1941</v>
      </c>
      <c r="N137" s="136" t="s">
        <v>67</v>
      </c>
      <c r="O137" s="189">
        <v>12</v>
      </c>
      <c r="P137" s="204"/>
      <c r="Q137" s="114">
        <f t="shared" si="3"/>
        <v>260.31732181886315</v>
      </c>
      <c r="R137" s="50" t="s">
        <v>12</v>
      </c>
    </row>
    <row r="138" spans="1:36" ht="15" customHeight="1">
      <c r="A138" s="75">
        <v>2013</v>
      </c>
      <c r="B138" s="75" t="s">
        <v>127</v>
      </c>
      <c r="C138" s="600"/>
      <c r="D138" s="600"/>
      <c r="E138" s="600"/>
      <c r="F138" s="75">
        <v>1</v>
      </c>
      <c r="G138" s="70"/>
      <c r="H138" s="47">
        <v>1</v>
      </c>
      <c r="I138" s="69">
        <v>1</v>
      </c>
      <c r="J138" s="455"/>
      <c r="K138" s="455"/>
      <c r="L138" s="25"/>
      <c r="M138" s="262">
        <v>1936</v>
      </c>
      <c r="N138" s="136" t="s">
        <v>67</v>
      </c>
      <c r="O138" s="189">
        <v>12</v>
      </c>
      <c r="P138" s="204"/>
      <c r="Q138" s="114">
        <f t="shared" si="3"/>
        <v>260.31732181886315</v>
      </c>
      <c r="R138" s="50" t="s">
        <v>12</v>
      </c>
      <c r="S138" s="17"/>
      <c r="T138" s="17"/>
      <c r="U138" s="17"/>
      <c r="V138" s="17"/>
      <c r="W138" s="17"/>
      <c r="X138" s="17"/>
      <c r="Y138" s="17"/>
      <c r="Z138" s="17"/>
      <c r="AA138" s="17"/>
      <c r="AB138" s="17"/>
      <c r="AC138" s="17"/>
      <c r="AD138" s="17"/>
      <c r="AE138" s="17"/>
      <c r="AF138" s="17"/>
      <c r="AG138" s="17"/>
      <c r="AH138" s="17"/>
      <c r="AI138" s="17"/>
      <c r="AJ138" s="17"/>
    </row>
    <row r="139" spans="1:18" ht="15" customHeight="1">
      <c r="A139" s="75">
        <v>2013</v>
      </c>
      <c r="B139" s="75" t="s">
        <v>127</v>
      </c>
      <c r="C139" s="600"/>
      <c r="D139" s="600"/>
      <c r="E139" s="600"/>
      <c r="F139" s="68">
        <v>1</v>
      </c>
      <c r="G139" s="75">
        <v>1</v>
      </c>
      <c r="H139" s="75"/>
      <c r="I139" s="68">
        <v>1</v>
      </c>
      <c r="J139" s="283"/>
      <c r="K139" s="281"/>
      <c r="L139" s="281"/>
      <c r="M139" s="279">
        <v>1944</v>
      </c>
      <c r="N139" s="136" t="s">
        <v>68</v>
      </c>
      <c r="O139" s="276">
        <v>6.7</v>
      </c>
      <c r="P139" s="147"/>
      <c r="Q139" s="114">
        <f t="shared" si="3"/>
        <v>145.34383801553193</v>
      </c>
      <c r="R139" s="50" t="s">
        <v>12</v>
      </c>
    </row>
    <row r="140" spans="1:18" ht="15" customHeight="1">
      <c r="A140" s="75">
        <v>2013</v>
      </c>
      <c r="B140" s="75" t="s">
        <v>127</v>
      </c>
      <c r="C140" s="600"/>
      <c r="D140" s="600"/>
      <c r="E140" s="600"/>
      <c r="F140" s="68">
        <v>1</v>
      </c>
      <c r="G140" s="75"/>
      <c r="H140" s="75">
        <v>1</v>
      </c>
      <c r="I140" s="68">
        <v>1</v>
      </c>
      <c r="J140" s="283"/>
      <c r="K140" s="281"/>
      <c r="L140" s="281"/>
      <c r="M140" s="279">
        <v>1928</v>
      </c>
      <c r="N140" s="136" t="s">
        <v>68</v>
      </c>
      <c r="O140" s="276">
        <v>91.27</v>
      </c>
      <c r="P140" s="147"/>
      <c r="Q140" s="114">
        <f t="shared" si="3"/>
        <v>1979.9301635339698</v>
      </c>
      <c r="R140" s="50" t="s">
        <v>12</v>
      </c>
    </row>
    <row r="141" spans="1:18" ht="15" customHeight="1">
      <c r="A141" s="75">
        <v>2013</v>
      </c>
      <c r="B141" s="75" t="s">
        <v>127</v>
      </c>
      <c r="C141" s="600"/>
      <c r="D141" s="600"/>
      <c r="E141" s="600"/>
      <c r="F141" s="68">
        <v>1</v>
      </c>
      <c r="G141" s="75">
        <v>1</v>
      </c>
      <c r="H141" s="75"/>
      <c r="I141" s="68">
        <v>1</v>
      </c>
      <c r="J141" s="283"/>
      <c r="K141" s="281"/>
      <c r="L141" s="281"/>
      <c r="M141" s="279">
        <v>1938</v>
      </c>
      <c r="N141" s="136" t="s">
        <v>68</v>
      </c>
      <c r="O141" s="276">
        <v>98.8</v>
      </c>
      <c r="P141" s="147"/>
      <c r="Q141" s="114">
        <f t="shared" si="3"/>
        <v>2143.2792829753066</v>
      </c>
      <c r="R141" s="50" t="s">
        <v>12</v>
      </c>
    </row>
    <row r="142" spans="1:18" ht="15" customHeight="1">
      <c r="A142" s="75">
        <v>2013</v>
      </c>
      <c r="B142" s="75" t="s">
        <v>127</v>
      </c>
      <c r="C142" s="600"/>
      <c r="D142" s="600"/>
      <c r="E142" s="600"/>
      <c r="F142" s="68">
        <v>1</v>
      </c>
      <c r="G142" s="75"/>
      <c r="H142" s="75">
        <v>1</v>
      </c>
      <c r="I142" s="68">
        <v>1</v>
      </c>
      <c r="J142" s="283"/>
      <c r="K142" s="281"/>
      <c r="L142" s="281"/>
      <c r="M142" s="279">
        <v>1936</v>
      </c>
      <c r="N142" s="136" t="s">
        <v>68</v>
      </c>
      <c r="O142" s="276">
        <v>144.23</v>
      </c>
      <c r="P142" s="147"/>
      <c r="Q142" s="114">
        <f t="shared" si="3"/>
        <v>3128.797277161219</v>
      </c>
      <c r="R142" s="50" t="s">
        <v>12</v>
      </c>
    </row>
    <row r="143" spans="1:18" ht="15" customHeight="1">
      <c r="A143" s="75">
        <v>2013</v>
      </c>
      <c r="B143" s="75" t="s">
        <v>127</v>
      </c>
      <c r="C143" s="600"/>
      <c r="D143" s="600"/>
      <c r="E143" s="600"/>
      <c r="F143" s="68">
        <v>1</v>
      </c>
      <c r="G143" s="75">
        <v>1</v>
      </c>
      <c r="H143" s="75"/>
      <c r="I143" s="68">
        <v>1</v>
      </c>
      <c r="J143" s="283"/>
      <c r="K143" s="281"/>
      <c r="L143" s="281"/>
      <c r="M143" s="279">
        <v>1944</v>
      </c>
      <c r="N143" s="136" t="s">
        <v>68</v>
      </c>
      <c r="O143" s="276">
        <v>3.8</v>
      </c>
      <c r="P143" s="147"/>
      <c r="Q143" s="114">
        <f t="shared" si="3"/>
        <v>82.43381857597333</v>
      </c>
      <c r="R143" s="50" t="s">
        <v>12</v>
      </c>
    </row>
    <row r="144" spans="1:18" ht="15" customHeight="1">
      <c r="A144" s="75">
        <v>2013</v>
      </c>
      <c r="B144" s="75" t="s">
        <v>127</v>
      </c>
      <c r="C144" s="600"/>
      <c r="D144" s="600"/>
      <c r="E144" s="600"/>
      <c r="F144" s="75">
        <v>1</v>
      </c>
      <c r="G144" s="47">
        <v>1</v>
      </c>
      <c r="H144" s="70"/>
      <c r="I144" s="69">
        <v>1</v>
      </c>
      <c r="J144" s="453"/>
      <c r="K144" s="455"/>
      <c r="L144" s="25"/>
      <c r="M144" s="450">
        <v>1932</v>
      </c>
      <c r="N144" s="136" t="s">
        <v>67</v>
      </c>
      <c r="O144" s="189">
        <v>12</v>
      </c>
      <c r="P144" s="204"/>
      <c r="Q144" s="114">
        <f t="shared" si="3"/>
        <v>260.31732181886315</v>
      </c>
      <c r="R144" s="50" t="s">
        <v>12</v>
      </c>
    </row>
    <row r="145" spans="1:18" ht="15" customHeight="1">
      <c r="A145" s="75">
        <v>2013</v>
      </c>
      <c r="B145" s="75" t="s">
        <v>127</v>
      </c>
      <c r="C145" s="600"/>
      <c r="D145" s="600"/>
      <c r="E145" s="600"/>
      <c r="F145" s="68">
        <v>1</v>
      </c>
      <c r="G145" s="75"/>
      <c r="H145" s="75">
        <v>1</v>
      </c>
      <c r="I145" s="68">
        <v>1</v>
      </c>
      <c r="J145" s="283"/>
      <c r="K145" s="281"/>
      <c r="L145" s="281"/>
      <c r="M145" s="279">
        <v>1927</v>
      </c>
      <c r="N145" s="136" t="s">
        <v>67</v>
      </c>
      <c r="O145" s="276">
        <v>12</v>
      </c>
      <c r="P145" s="147"/>
      <c r="Q145" s="114">
        <f t="shared" si="3"/>
        <v>260.31732181886315</v>
      </c>
      <c r="R145" s="50" t="s">
        <v>12</v>
      </c>
    </row>
    <row r="146" spans="1:18" ht="15" customHeight="1">
      <c r="A146" s="75">
        <v>2013</v>
      </c>
      <c r="B146" s="75" t="s">
        <v>127</v>
      </c>
      <c r="C146" s="600"/>
      <c r="D146" s="600"/>
      <c r="E146" s="600"/>
      <c r="F146" s="68">
        <v>1</v>
      </c>
      <c r="G146" s="75"/>
      <c r="H146" s="75">
        <v>1</v>
      </c>
      <c r="I146" s="68">
        <v>1</v>
      </c>
      <c r="J146" s="283"/>
      <c r="K146" s="281"/>
      <c r="L146" s="281"/>
      <c r="M146" s="279">
        <v>1927</v>
      </c>
      <c r="N146" s="136" t="s">
        <v>68</v>
      </c>
      <c r="O146" s="276">
        <v>86.74</v>
      </c>
      <c r="P146" s="147"/>
      <c r="Q146" s="114">
        <f t="shared" si="3"/>
        <v>1881.660374547349</v>
      </c>
      <c r="R146" s="50" t="s">
        <v>12</v>
      </c>
    </row>
    <row r="147" spans="1:18" ht="15" customHeight="1">
      <c r="A147" s="75">
        <v>2013</v>
      </c>
      <c r="B147" s="75" t="s">
        <v>127</v>
      </c>
      <c r="C147" s="600"/>
      <c r="D147" s="600"/>
      <c r="E147" s="600"/>
      <c r="F147" s="75">
        <v>1</v>
      </c>
      <c r="G147" s="47"/>
      <c r="H147" s="47">
        <v>1</v>
      </c>
      <c r="I147" s="69">
        <v>1</v>
      </c>
      <c r="J147" s="453"/>
      <c r="K147" s="455"/>
      <c r="L147" s="25"/>
      <c r="M147" s="450">
        <v>1921</v>
      </c>
      <c r="N147" s="136" t="s">
        <v>67</v>
      </c>
      <c r="O147" s="189">
        <v>12</v>
      </c>
      <c r="P147" s="204"/>
      <c r="Q147" s="114">
        <f t="shared" si="3"/>
        <v>260.31732181886315</v>
      </c>
      <c r="R147" s="50" t="s">
        <v>12</v>
      </c>
    </row>
    <row r="148" spans="1:18" ht="15" customHeight="1">
      <c r="A148" s="75">
        <v>2013</v>
      </c>
      <c r="B148" s="75" t="s">
        <v>127</v>
      </c>
      <c r="C148" s="600"/>
      <c r="D148" s="600"/>
      <c r="E148" s="600"/>
      <c r="F148" s="68">
        <v>1</v>
      </c>
      <c r="G148" s="75"/>
      <c r="H148" s="75">
        <v>1</v>
      </c>
      <c r="I148" s="68">
        <v>1</v>
      </c>
      <c r="J148" s="283"/>
      <c r="K148" s="281"/>
      <c r="L148" s="281"/>
      <c r="M148" s="279">
        <v>1935</v>
      </c>
      <c r="N148" s="136" t="s">
        <v>68</v>
      </c>
      <c r="O148" s="276">
        <v>12.11</v>
      </c>
      <c r="P148" s="147"/>
      <c r="Q148" s="114">
        <f t="shared" si="3"/>
        <v>262.70356393553607</v>
      </c>
      <c r="R148" s="50" t="s">
        <v>12</v>
      </c>
    </row>
    <row r="149" spans="1:18" ht="15" customHeight="1">
      <c r="A149" s="75">
        <v>2013</v>
      </c>
      <c r="B149" s="75" t="s">
        <v>127</v>
      </c>
      <c r="C149" s="600"/>
      <c r="D149" s="600"/>
      <c r="E149" s="600"/>
      <c r="F149" s="68">
        <v>1</v>
      </c>
      <c r="G149" s="75"/>
      <c r="H149" s="75">
        <v>1</v>
      </c>
      <c r="I149" s="68">
        <v>1</v>
      </c>
      <c r="J149" s="283"/>
      <c r="K149" s="281"/>
      <c r="L149" s="281"/>
      <c r="M149" s="279">
        <v>1931</v>
      </c>
      <c r="N149" s="136" t="s">
        <v>68</v>
      </c>
      <c r="O149" s="276">
        <v>60.92</v>
      </c>
      <c r="P149" s="147"/>
      <c r="Q149" s="114">
        <f t="shared" si="3"/>
        <v>1321.544270433762</v>
      </c>
      <c r="R149" s="50" t="s">
        <v>12</v>
      </c>
    </row>
    <row r="150" spans="1:18" ht="15" customHeight="1">
      <c r="A150" s="75">
        <v>2013</v>
      </c>
      <c r="B150" s="75" t="s">
        <v>127</v>
      </c>
      <c r="C150" s="600"/>
      <c r="D150" s="600"/>
      <c r="E150" s="600"/>
      <c r="F150" s="68">
        <v>1</v>
      </c>
      <c r="G150" s="75">
        <v>1</v>
      </c>
      <c r="H150" s="75"/>
      <c r="I150" s="68">
        <v>1</v>
      </c>
      <c r="J150" s="283"/>
      <c r="K150" s="281"/>
      <c r="L150" s="281"/>
      <c r="M150" s="279">
        <v>1940</v>
      </c>
      <c r="N150" s="136" t="s">
        <v>67</v>
      </c>
      <c r="O150" s="276">
        <v>1</v>
      </c>
      <c r="P150" s="147"/>
      <c r="Q150" s="114">
        <f t="shared" si="3"/>
        <v>21.69311015157193</v>
      </c>
      <c r="R150" s="50" t="s">
        <v>12</v>
      </c>
    </row>
    <row r="151" spans="1:18" ht="15" customHeight="1">
      <c r="A151" s="75">
        <v>2013</v>
      </c>
      <c r="B151" s="75" t="s">
        <v>127</v>
      </c>
      <c r="C151" s="600"/>
      <c r="D151" s="600"/>
      <c r="E151" s="600"/>
      <c r="F151" s="75">
        <v>1</v>
      </c>
      <c r="G151" s="75"/>
      <c r="H151" s="75">
        <v>1</v>
      </c>
      <c r="I151" s="75">
        <v>1</v>
      </c>
      <c r="J151" s="288"/>
      <c r="K151" s="75"/>
      <c r="L151" s="75"/>
      <c r="M151" s="279">
        <v>1929</v>
      </c>
      <c r="N151" s="136" t="s">
        <v>67</v>
      </c>
      <c r="O151" s="276">
        <v>12</v>
      </c>
      <c r="P151" s="25"/>
      <c r="Q151" s="114">
        <f t="shared" si="3"/>
        <v>260.31732181886315</v>
      </c>
      <c r="R151" s="50" t="s">
        <v>12</v>
      </c>
    </row>
    <row r="152" spans="1:18" ht="15" customHeight="1">
      <c r="A152" s="75">
        <v>2013</v>
      </c>
      <c r="B152" s="75" t="s">
        <v>127</v>
      </c>
      <c r="C152" s="600"/>
      <c r="D152" s="600"/>
      <c r="E152" s="600"/>
      <c r="F152" s="68">
        <v>1</v>
      </c>
      <c r="G152" s="75"/>
      <c r="H152" s="75">
        <v>1</v>
      </c>
      <c r="I152" s="68">
        <v>1</v>
      </c>
      <c r="J152" s="283"/>
      <c r="K152" s="281"/>
      <c r="L152" s="281"/>
      <c r="M152" s="279">
        <v>1925</v>
      </c>
      <c r="N152" s="136" t="s">
        <v>67</v>
      </c>
      <c r="O152" s="276">
        <v>11.51</v>
      </c>
      <c r="P152" s="147"/>
      <c r="Q152" s="114">
        <f t="shared" si="3"/>
        <v>249.6876978445929</v>
      </c>
      <c r="R152" s="50" t="s">
        <v>12</v>
      </c>
    </row>
    <row r="153" spans="1:18" ht="15" customHeight="1">
      <c r="A153" s="75">
        <v>2013</v>
      </c>
      <c r="B153" s="75" t="s">
        <v>127</v>
      </c>
      <c r="C153" s="600"/>
      <c r="D153" s="600"/>
      <c r="E153" s="600"/>
      <c r="F153" s="68">
        <v>1</v>
      </c>
      <c r="G153" s="75"/>
      <c r="H153" s="75">
        <v>1</v>
      </c>
      <c r="I153" s="68">
        <v>1</v>
      </c>
      <c r="J153" s="283"/>
      <c r="K153" s="281"/>
      <c r="L153" s="281"/>
      <c r="M153" s="279">
        <v>1928</v>
      </c>
      <c r="N153" s="136" t="s">
        <v>68</v>
      </c>
      <c r="O153" s="276">
        <v>22</v>
      </c>
      <c r="P153" s="147"/>
      <c r="Q153" s="114">
        <f t="shared" si="3"/>
        <v>477.2484233345824</v>
      </c>
      <c r="R153" s="50" t="s">
        <v>12</v>
      </c>
    </row>
    <row r="154" spans="1:36" ht="15" customHeight="1">
      <c r="A154" s="75">
        <v>2013</v>
      </c>
      <c r="B154" s="75" t="s">
        <v>127</v>
      </c>
      <c r="C154" s="600"/>
      <c r="D154" s="600"/>
      <c r="E154" s="600"/>
      <c r="F154" s="68">
        <v>1</v>
      </c>
      <c r="G154" s="75"/>
      <c r="H154" s="75">
        <v>1</v>
      </c>
      <c r="I154" s="68">
        <v>1</v>
      </c>
      <c r="J154" s="25"/>
      <c r="K154" s="281"/>
      <c r="L154" s="281"/>
      <c r="M154" s="69">
        <v>1925</v>
      </c>
      <c r="N154" s="136" t="s">
        <v>68</v>
      </c>
      <c r="O154" s="276">
        <v>14.87</v>
      </c>
      <c r="P154" s="147"/>
      <c r="Q154" s="114">
        <f t="shared" si="3"/>
        <v>322.5765479538746</v>
      </c>
      <c r="R154" s="50" t="s">
        <v>12</v>
      </c>
      <c r="S154" s="17"/>
      <c r="T154" s="17"/>
      <c r="U154" s="17"/>
      <c r="V154" s="17"/>
      <c r="W154" s="17"/>
      <c r="X154" s="17"/>
      <c r="Y154" s="17"/>
      <c r="Z154" s="17"/>
      <c r="AA154" s="17"/>
      <c r="AB154" s="17"/>
      <c r="AC154" s="17"/>
      <c r="AD154" s="17"/>
      <c r="AE154" s="17"/>
      <c r="AF154" s="17"/>
      <c r="AG154" s="17"/>
      <c r="AH154" s="17"/>
      <c r="AI154" s="17"/>
      <c r="AJ154" s="17"/>
    </row>
    <row r="155" spans="1:18" ht="15" customHeight="1">
      <c r="A155" s="75">
        <v>2013</v>
      </c>
      <c r="B155" s="75" t="s">
        <v>127</v>
      </c>
      <c r="C155" s="600"/>
      <c r="D155" s="600"/>
      <c r="E155" s="600"/>
      <c r="F155" s="68">
        <v>1</v>
      </c>
      <c r="G155" s="75">
        <v>1</v>
      </c>
      <c r="H155" s="75"/>
      <c r="I155" s="68">
        <v>1</v>
      </c>
      <c r="J155" s="283"/>
      <c r="K155" s="281"/>
      <c r="L155" s="281"/>
      <c r="M155" s="279">
        <v>1927</v>
      </c>
      <c r="N155" s="136" t="s">
        <v>68</v>
      </c>
      <c r="O155" s="276">
        <v>9.3</v>
      </c>
      <c r="P155" s="147"/>
      <c r="Q155" s="114">
        <f t="shared" si="3"/>
        <v>201.74592440961897</v>
      </c>
      <c r="R155" s="50" t="s">
        <v>12</v>
      </c>
    </row>
    <row r="156" spans="1:18" ht="15" customHeight="1">
      <c r="A156" s="75">
        <v>2013</v>
      </c>
      <c r="B156" s="75" t="s">
        <v>127</v>
      </c>
      <c r="C156" s="600"/>
      <c r="D156" s="600"/>
      <c r="E156" s="600"/>
      <c r="F156" s="68">
        <v>1</v>
      </c>
      <c r="G156" s="75"/>
      <c r="H156" s="75">
        <v>1</v>
      </c>
      <c r="I156" s="68">
        <v>1</v>
      </c>
      <c r="J156" s="288">
        <v>1</v>
      </c>
      <c r="K156" s="75" t="s">
        <v>47</v>
      </c>
      <c r="L156" s="75" t="s">
        <v>47</v>
      </c>
      <c r="M156" s="279">
        <v>1931</v>
      </c>
      <c r="N156" s="136" t="s">
        <v>68</v>
      </c>
      <c r="O156" s="276">
        <v>56</v>
      </c>
      <c r="P156" s="147"/>
      <c r="Q156" s="114">
        <f t="shared" si="3"/>
        <v>1214.814168488028</v>
      </c>
      <c r="R156" s="50" t="s">
        <v>12</v>
      </c>
    </row>
    <row r="157" spans="1:18" ht="15" customHeight="1">
      <c r="A157" s="75">
        <v>2013</v>
      </c>
      <c r="B157" s="75" t="s">
        <v>127</v>
      </c>
      <c r="C157" s="600"/>
      <c r="D157" s="600"/>
      <c r="E157" s="600"/>
      <c r="F157" s="68">
        <v>1</v>
      </c>
      <c r="G157" s="75">
        <v>1</v>
      </c>
      <c r="H157" s="75"/>
      <c r="I157" s="68">
        <v>1</v>
      </c>
      <c r="J157" s="288"/>
      <c r="K157" s="75"/>
      <c r="L157" s="75"/>
      <c r="M157" s="279">
        <v>1927</v>
      </c>
      <c r="N157" s="136" t="s">
        <v>67</v>
      </c>
      <c r="O157" s="276">
        <v>12</v>
      </c>
      <c r="P157" s="147"/>
      <c r="Q157" s="114">
        <f t="shared" si="3"/>
        <v>260.31732181886315</v>
      </c>
      <c r="R157" s="50" t="s">
        <v>12</v>
      </c>
    </row>
    <row r="158" spans="1:18" ht="15" customHeight="1">
      <c r="A158" s="75">
        <v>2013</v>
      </c>
      <c r="B158" s="75" t="s">
        <v>127</v>
      </c>
      <c r="C158" s="600"/>
      <c r="D158" s="600"/>
      <c r="E158" s="600"/>
      <c r="F158" s="68">
        <v>1</v>
      </c>
      <c r="G158" s="75">
        <v>1</v>
      </c>
      <c r="H158" s="75"/>
      <c r="I158" s="68">
        <v>1</v>
      </c>
      <c r="J158" s="283"/>
      <c r="K158" s="281"/>
      <c r="L158" s="281"/>
      <c r="M158" s="279">
        <v>1933</v>
      </c>
      <c r="N158" s="136" t="s">
        <v>68</v>
      </c>
      <c r="O158" s="276">
        <v>46.84</v>
      </c>
      <c r="P158" s="147"/>
      <c r="Q158" s="114">
        <f aca="true" t="shared" si="4" ref="Q158:Q179">$Q$477/$O$477*O158</f>
        <v>1016.1052794996292</v>
      </c>
      <c r="R158" s="50" t="s">
        <v>12</v>
      </c>
    </row>
    <row r="159" spans="1:18" ht="15" customHeight="1">
      <c r="A159" s="75">
        <v>2013</v>
      </c>
      <c r="B159" s="75" t="s">
        <v>127</v>
      </c>
      <c r="C159" s="600"/>
      <c r="D159" s="600"/>
      <c r="E159" s="600"/>
      <c r="F159" s="68">
        <v>1</v>
      </c>
      <c r="G159" s="75"/>
      <c r="H159" s="75">
        <v>1</v>
      </c>
      <c r="I159" s="68">
        <v>1</v>
      </c>
      <c r="J159" s="25"/>
      <c r="K159" s="458"/>
      <c r="L159" s="458"/>
      <c r="M159" s="279">
        <v>1926</v>
      </c>
      <c r="N159" s="136" t="s">
        <v>68</v>
      </c>
      <c r="O159" s="276">
        <v>1.9</v>
      </c>
      <c r="P159" s="147"/>
      <c r="Q159" s="114">
        <f t="shared" si="4"/>
        <v>41.21690928798667</v>
      </c>
      <c r="R159" s="50" t="s">
        <v>12</v>
      </c>
    </row>
    <row r="160" spans="1:18" ht="15" customHeight="1">
      <c r="A160" s="75">
        <v>2013</v>
      </c>
      <c r="B160" s="75" t="s">
        <v>127</v>
      </c>
      <c r="C160" s="600"/>
      <c r="D160" s="600"/>
      <c r="E160" s="600"/>
      <c r="F160" s="68">
        <v>1</v>
      </c>
      <c r="G160" s="75"/>
      <c r="H160" s="75">
        <v>1</v>
      </c>
      <c r="I160" s="68">
        <v>1</v>
      </c>
      <c r="J160" s="283"/>
      <c r="K160" s="458"/>
      <c r="L160" s="458"/>
      <c r="M160" s="279">
        <v>1920</v>
      </c>
      <c r="N160" s="136" t="s">
        <v>68</v>
      </c>
      <c r="O160" s="276">
        <v>48.45</v>
      </c>
      <c r="P160" s="147"/>
      <c r="Q160" s="114">
        <f t="shared" si="4"/>
        <v>1051.03118684366</v>
      </c>
      <c r="R160" s="50" t="s">
        <v>12</v>
      </c>
    </row>
    <row r="161" spans="1:18" ht="15" customHeight="1">
      <c r="A161" s="75">
        <v>2013</v>
      </c>
      <c r="B161" s="48" t="s">
        <v>127</v>
      </c>
      <c r="C161" s="600"/>
      <c r="D161" s="600"/>
      <c r="E161" s="600"/>
      <c r="F161" s="49">
        <v>1</v>
      </c>
      <c r="G161" s="48"/>
      <c r="H161" s="48">
        <v>1</v>
      </c>
      <c r="I161" s="49">
        <v>1</v>
      </c>
      <c r="J161" s="307"/>
      <c r="K161" s="308"/>
      <c r="L161" s="308"/>
      <c r="M161" s="309">
        <v>1926</v>
      </c>
      <c r="N161" s="310" t="s">
        <v>67</v>
      </c>
      <c r="O161" s="276">
        <v>91.2</v>
      </c>
      <c r="P161" s="147"/>
      <c r="Q161" s="114">
        <f t="shared" si="4"/>
        <v>1978.41164582336</v>
      </c>
      <c r="R161" s="50" t="s">
        <v>12</v>
      </c>
    </row>
    <row r="162" spans="1:18" ht="15" customHeight="1">
      <c r="A162" s="75">
        <v>2013</v>
      </c>
      <c r="B162" s="75" t="s">
        <v>127</v>
      </c>
      <c r="C162" s="600"/>
      <c r="D162" s="600"/>
      <c r="E162" s="600"/>
      <c r="F162" s="68">
        <v>1</v>
      </c>
      <c r="G162" s="75"/>
      <c r="H162" s="75">
        <v>1</v>
      </c>
      <c r="I162" s="68">
        <v>1</v>
      </c>
      <c r="J162" s="283"/>
      <c r="K162" s="281"/>
      <c r="L162" s="281"/>
      <c r="M162" s="279">
        <v>1933</v>
      </c>
      <c r="N162" s="136" t="s">
        <v>68</v>
      </c>
      <c r="O162" s="276">
        <v>10.17</v>
      </c>
      <c r="P162" s="147"/>
      <c r="Q162" s="114">
        <f t="shared" si="4"/>
        <v>220.6189302414865</v>
      </c>
      <c r="R162" s="50" t="s">
        <v>12</v>
      </c>
    </row>
    <row r="163" spans="1:18" ht="15" customHeight="1">
      <c r="A163" s="75">
        <v>2013</v>
      </c>
      <c r="B163" s="75" t="s">
        <v>127</v>
      </c>
      <c r="C163" s="600"/>
      <c r="D163" s="600"/>
      <c r="E163" s="600"/>
      <c r="F163" s="68">
        <v>1</v>
      </c>
      <c r="G163" s="75"/>
      <c r="H163" s="75">
        <v>1</v>
      </c>
      <c r="I163" s="68">
        <v>1</v>
      </c>
      <c r="J163" s="283"/>
      <c r="K163" s="281"/>
      <c r="L163" s="281"/>
      <c r="M163" s="279">
        <v>1933</v>
      </c>
      <c r="N163" s="136" t="s">
        <v>68</v>
      </c>
      <c r="O163" s="276">
        <v>35.68</v>
      </c>
      <c r="P163" s="147"/>
      <c r="Q163" s="114">
        <f t="shared" si="4"/>
        <v>774.0101702080864</v>
      </c>
      <c r="R163" s="50" t="s">
        <v>12</v>
      </c>
    </row>
    <row r="164" spans="1:36" s="26" customFormat="1" ht="15" customHeight="1">
      <c r="A164" s="48">
        <v>2013</v>
      </c>
      <c r="B164" s="75" t="s">
        <v>127</v>
      </c>
      <c r="C164" s="600"/>
      <c r="D164" s="600"/>
      <c r="E164" s="600"/>
      <c r="F164" s="75">
        <v>1</v>
      </c>
      <c r="G164" s="47">
        <v>1</v>
      </c>
      <c r="H164" s="47"/>
      <c r="I164" s="69">
        <v>1</v>
      </c>
      <c r="J164" s="453"/>
      <c r="K164" s="455"/>
      <c r="L164" s="25"/>
      <c r="M164" s="450">
        <v>1930</v>
      </c>
      <c r="N164" s="136" t="s">
        <v>67</v>
      </c>
      <c r="O164" s="189">
        <v>12</v>
      </c>
      <c r="P164" s="204"/>
      <c r="Q164" s="114">
        <f t="shared" si="4"/>
        <v>260.31732181886315</v>
      </c>
      <c r="R164" s="50" t="s">
        <v>12</v>
      </c>
      <c r="S164" s="292"/>
      <c r="T164" s="292"/>
      <c r="U164" s="292"/>
      <c r="V164" s="292"/>
      <c r="W164" s="292"/>
      <c r="X164" s="292"/>
      <c r="Y164" s="292"/>
      <c r="Z164" s="292"/>
      <c r="AA164" s="292"/>
      <c r="AB164" s="292"/>
      <c r="AC164" s="292"/>
      <c r="AD164" s="292"/>
      <c r="AE164" s="292"/>
      <c r="AF164" s="292"/>
      <c r="AG164" s="292"/>
      <c r="AH164" s="292"/>
      <c r="AI164" s="292"/>
      <c r="AJ164" s="292"/>
    </row>
    <row r="165" spans="1:18" ht="15" customHeight="1">
      <c r="A165" s="75">
        <v>2013</v>
      </c>
      <c r="B165" s="75" t="s">
        <v>127</v>
      </c>
      <c r="C165" s="600"/>
      <c r="D165" s="600"/>
      <c r="E165" s="600"/>
      <c r="F165" s="68">
        <v>1</v>
      </c>
      <c r="G165" s="75"/>
      <c r="H165" s="75">
        <v>1</v>
      </c>
      <c r="I165" s="68">
        <v>1</v>
      </c>
      <c r="J165" s="283"/>
      <c r="K165" s="281"/>
      <c r="L165" s="281"/>
      <c r="M165" s="279">
        <v>1958</v>
      </c>
      <c r="N165" s="136" t="s">
        <v>68</v>
      </c>
      <c r="O165" s="276">
        <v>516.67</v>
      </c>
      <c r="P165" s="147"/>
      <c r="Q165" s="114">
        <f t="shared" si="4"/>
        <v>11208.179222012668</v>
      </c>
      <c r="R165" s="50" t="s">
        <v>12</v>
      </c>
    </row>
    <row r="166" spans="1:18" ht="15" customHeight="1">
      <c r="A166" s="75">
        <v>2013</v>
      </c>
      <c r="B166" s="75" t="s">
        <v>127</v>
      </c>
      <c r="C166" s="600"/>
      <c r="D166" s="600"/>
      <c r="E166" s="600"/>
      <c r="F166" s="68">
        <v>1</v>
      </c>
      <c r="G166" s="75">
        <v>1</v>
      </c>
      <c r="H166" s="75"/>
      <c r="I166" s="68">
        <v>1</v>
      </c>
      <c r="J166" s="283"/>
      <c r="K166" s="281"/>
      <c r="L166" s="281"/>
      <c r="M166" s="279">
        <v>1922</v>
      </c>
      <c r="N166" s="136" t="s">
        <v>68</v>
      </c>
      <c r="O166" s="276">
        <f>27.12</f>
        <v>27.12</v>
      </c>
      <c r="P166" s="147"/>
      <c r="Q166" s="114">
        <f t="shared" si="4"/>
        <v>588.3171473106307</v>
      </c>
      <c r="R166" s="50" t="s">
        <v>12</v>
      </c>
    </row>
    <row r="167" spans="1:18" ht="15" customHeight="1">
      <c r="A167" s="75">
        <v>2013</v>
      </c>
      <c r="B167" s="75" t="s">
        <v>127</v>
      </c>
      <c r="C167" s="600"/>
      <c r="D167" s="600"/>
      <c r="E167" s="600"/>
      <c r="F167" s="68">
        <v>1</v>
      </c>
      <c r="G167" s="75"/>
      <c r="H167" s="75">
        <v>1</v>
      </c>
      <c r="I167" s="68">
        <v>1</v>
      </c>
      <c r="J167" s="283"/>
      <c r="K167" s="281"/>
      <c r="L167" s="281"/>
      <c r="M167" s="279">
        <v>1931</v>
      </c>
      <c r="N167" s="136" t="s">
        <v>68</v>
      </c>
      <c r="O167" s="276">
        <v>3.8</v>
      </c>
      <c r="P167" s="147"/>
      <c r="Q167" s="114">
        <f t="shared" si="4"/>
        <v>82.43381857597333</v>
      </c>
      <c r="R167" s="50" t="s">
        <v>12</v>
      </c>
    </row>
    <row r="168" spans="1:18" ht="15" customHeight="1">
      <c r="A168" s="75">
        <v>2013</v>
      </c>
      <c r="B168" s="75" t="s">
        <v>127</v>
      </c>
      <c r="C168" s="600"/>
      <c r="D168" s="600"/>
      <c r="E168" s="600"/>
      <c r="F168" s="68">
        <v>1</v>
      </c>
      <c r="G168" s="75"/>
      <c r="H168" s="75">
        <v>1</v>
      </c>
      <c r="I168" s="68">
        <v>1</v>
      </c>
      <c r="J168" s="283"/>
      <c r="K168" s="281"/>
      <c r="L168" s="281"/>
      <c r="M168" s="279">
        <v>1930</v>
      </c>
      <c r="N168" s="136" t="s">
        <v>68</v>
      </c>
      <c r="O168" s="276">
        <v>139.98</v>
      </c>
      <c r="P168" s="147"/>
      <c r="Q168" s="114">
        <f t="shared" si="4"/>
        <v>3036.601559017038</v>
      </c>
      <c r="R168" s="50" t="s">
        <v>12</v>
      </c>
    </row>
    <row r="169" spans="1:18" ht="15" customHeight="1">
      <c r="A169" s="75">
        <v>2013</v>
      </c>
      <c r="B169" s="75" t="s">
        <v>127</v>
      </c>
      <c r="C169" s="600"/>
      <c r="D169" s="600"/>
      <c r="E169" s="600"/>
      <c r="F169" s="75">
        <v>1</v>
      </c>
      <c r="G169" s="47"/>
      <c r="H169" s="47">
        <v>1</v>
      </c>
      <c r="I169" s="69">
        <v>1</v>
      </c>
      <c r="J169" s="453"/>
      <c r="K169" s="455"/>
      <c r="L169" s="25"/>
      <c r="M169" s="450">
        <v>1937</v>
      </c>
      <c r="N169" s="136" t="s">
        <v>67</v>
      </c>
      <c r="O169" s="189">
        <v>12</v>
      </c>
      <c r="P169" s="204"/>
      <c r="Q169" s="114">
        <f t="shared" si="4"/>
        <v>260.31732181886315</v>
      </c>
      <c r="R169" s="50" t="s">
        <v>12</v>
      </c>
    </row>
    <row r="170" spans="1:18" ht="15" customHeight="1">
      <c r="A170" s="75">
        <v>2013</v>
      </c>
      <c r="B170" s="75" t="s">
        <v>127</v>
      </c>
      <c r="C170" s="600"/>
      <c r="D170" s="600"/>
      <c r="E170" s="600"/>
      <c r="F170" s="68">
        <v>1</v>
      </c>
      <c r="G170" s="75"/>
      <c r="H170" s="75">
        <v>1</v>
      </c>
      <c r="I170" s="68">
        <v>1</v>
      </c>
      <c r="J170" s="283"/>
      <c r="K170" s="281"/>
      <c r="L170" s="281"/>
      <c r="M170" s="279">
        <v>1924</v>
      </c>
      <c r="N170" s="136" t="s">
        <v>68</v>
      </c>
      <c r="O170" s="276">
        <v>47.25</v>
      </c>
      <c r="P170" s="147"/>
      <c r="Q170" s="114">
        <f t="shared" si="4"/>
        <v>1024.9994546617736</v>
      </c>
      <c r="R170" s="50" t="s">
        <v>12</v>
      </c>
    </row>
    <row r="171" spans="1:18" ht="15" customHeight="1">
      <c r="A171" s="75">
        <v>2013</v>
      </c>
      <c r="B171" s="75" t="s">
        <v>127</v>
      </c>
      <c r="C171" s="600"/>
      <c r="D171" s="600"/>
      <c r="E171" s="600"/>
      <c r="F171" s="68">
        <v>1</v>
      </c>
      <c r="G171" s="75"/>
      <c r="H171" s="75">
        <v>1</v>
      </c>
      <c r="I171" s="68">
        <v>1</v>
      </c>
      <c r="J171" s="283"/>
      <c r="K171" s="281"/>
      <c r="L171" s="281"/>
      <c r="M171" s="279">
        <v>1939</v>
      </c>
      <c r="N171" s="310" t="s">
        <v>67</v>
      </c>
      <c r="O171" s="276">
        <v>12</v>
      </c>
      <c r="P171" s="147"/>
      <c r="Q171" s="114">
        <f t="shared" si="4"/>
        <v>260.31732181886315</v>
      </c>
      <c r="R171" s="50" t="s">
        <v>12</v>
      </c>
    </row>
    <row r="172" spans="1:18" ht="15" customHeight="1">
      <c r="A172" s="75">
        <v>2013</v>
      </c>
      <c r="B172" s="75" t="s">
        <v>127</v>
      </c>
      <c r="C172" s="600"/>
      <c r="D172" s="600"/>
      <c r="E172" s="600"/>
      <c r="F172" s="68">
        <v>1</v>
      </c>
      <c r="G172" s="75"/>
      <c r="H172" s="75">
        <v>1</v>
      </c>
      <c r="I172" s="68">
        <v>1</v>
      </c>
      <c r="J172" s="283"/>
      <c r="K172" s="281"/>
      <c r="L172" s="281"/>
      <c r="M172" s="279">
        <v>1925</v>
      </c>
      <c r="N172" s="136" t="s">
        <v>68</v>
      </c>
      <c r="O172" s="276">
        <v>90.06</v>
      </c>
      <c r="P172" s="147"/>
      <c r="Q172" s="114">
        <f t="shared" si="4"/>
        <v>1953.681500250568</v>
      </c>
      <c r="R172" s="50" t="s">
        <v>12</v>
      </c>
    </row>
    <row r="173" spans="1:18" ht="15" customHeight="1">
      <c r="A173" s="75">
        <v>2013</v>
      </c>
      <c r="B173" s="75" t="s">
        <v>127</v>
      </c>
      <c r="C173" s="600"/>
      <c r="D173" s="600"/>
      <c r="E173" s="600"/>
      <c r="F173" s="68">
        <v>1</v>
      </c>
      <c r="G173" s="75"/>
      <c r="H173" s="75">
        <v>1</v>
      </c>
      <c r="I173" s="68">
        <v>1</v>
      </c>
      <c r="J173" s="283"/>
      <c r="K173" s="281"/>
      <c r="L173" s="281"/>
      <c r="M173" s="279">
        <v>1939</v>
      </c>
      <c r="N173" s="136" t="s">
        <v>68</v>
      </c>
      <c r="O173" s="276">
        <v>105.14</v>
      </c>
      <c r="P173" s="147"/>
      <c r="Q173" s="114">
        <f t="shared" si="4"/>
        <v>2280.8136013362728</v>
      </c>
      <c r="R173" s="50" t="s">
        <v>12</v>
      </c>
    </row>
    <row r="174" spans="1:18" ht="15" customHeight="1">
      <c r="A174" s="75">
        <v>2013</v>
      </c>
      <c r="B174" s="75" t="s">
        <v>127</v>
      </c>
      <c r="C174" s="600"/>
      <c r="D174" s="600"/>
      <c r="E174" s="600"/>
      <c r="F174" s="68">
        <v>1</v>
      </c>
      <c r="G174" s="75"/>
      <c r="H174" s="75">
        <v>1</v>
      </c>
      <c r="I174" s="68">
        <v>1</v>
      </c>
      <c r="J174" s="283"/>
      <c r="K174" s="25"/>
      <c r="L174" s="25"/>
      <c r="M174" s="279">
        <v>1925</v>
      </c>
      <c r="N174" s="136" t="s">
        <v>68</v>
      </c>
      <c r="O174" s="276">
        <v>145.75</v>
      </c>
      <c r="P174" s="147"/>
      <c r="Q174" s="114">
        <f t="shared" si="4"/>
        <v>3161.770804591609</v>
      </c>
      <c r="R174" s="50" t="s">
        <v>12</v>
      </c>
    </row>
    <row r="175" spans="1:18" ht="15" customHeight="1">
      <c r="A175" s="75">
        <v>2013</v>
      </c>
      <c r="B175" s="75" t="s">
        <v>127</v>
      </c>
      <c r="C175" s="600"/>
      <c r="D175" s="600"/>
      <c r="E175" s="600"/>
      <c r="F175" s="68">
        <v>1</v>
      </c>
      <c r="G175" s="75"/>
      <c r="H175" s="75">
        <v>1</v>
      </c>
      <c r="I175" s="68">
        <v>1</v>
      </c>
      <c r="J175" s="25"/>
      <c r="K175" s="25"/>
      <c r="L175" s="25"/>
      <c r="M175" s="279">
        <v>1941</v>
      </c>
      <c r="N175" s="310" t="s">
        <v>67</v>
      </c>
      <c r="O175" s="276">
        <v>12</v>
      </c>
      <c r="P175" s="147"/>
      <c r="Q175" s="114">
        <f t="shared" si="4"/>
        <v>260.31732181886315</v>
      </c>
      <c r="R175" s="50" t="s">
        <v>12</v>
      </c>
    </row>
    <row r="176" spans="1:18" ht="15" customHeight="1">
      <c r="A176" s="75">
        <v>2013</v>
      </c>
      <c r="B176" s="75" t="s">
        <v>127</v>
      </c>
      <c r="C176" s="600"/>
      <c r="D176" s="600"/>
      <c r="E176" s="600"/>
      <c r="F176" s="68">
        <v>1</v>
      </c>
      <c r="G176" s="75"/>
      <c r="H176" s="75">
        <v>1</v>
      </c>
      <c r="I176" s="68">
        <v>1</v>
      </c>
      <c r="J176" s="25"/>
      <c r="K176" s="25"/>
      <c r="L176" s="25"/>
      <c r="M176" s="279">
        <v>1934</v>
      </c>
      <c r="N176" s="136" t="s">
        <v>68</v>
      </c>
      <c r="O176" s="276">
        <v>7.6</v>
      </c>
      <c r="P176" s="147"/>
      <c r="Q176" s="114">
        <f t="shared" si="4"/>
        <v>164.86763715194667</v>
      </c>
      <c r="R176" s="50" t="s">
        <v>12</v>
      </c>
    </row>
    <row r="177" spans="1:18" ht="15" customHeight="1">
      <c r="A177" s="75">
        <v>2013</v>
      </c>
      <c r="B177" s="75" t="s">
        <v>127</v>
      </c>
      <c r="C177" s="600"/>
      <c r="D177" s="600"/>
      <c r="E177" s="600"/>
      <c r="F177" s="75">
        <v>1</v>
      </c>
      <c r="G177" s="47"/>
      <c r="H177" s="47">
        <v>1</v>
      </c>
      <c r="I177" s="69">
        <v>1</v>
      </c>
      <c r="J177" s="455"/>
      <c r="K177" s="455"/>
      <c r="L177" s="25"/>
      <c r="M177" s="450">
        <v>1934</v>
      </c>
      <c r="N177" s="136" t="s">
        <v>67</v>
      </c>
      <c r="O177" s="189">
        <v>12</v>
      </c>
      <c r="P177" s="204"/>
      <c r="Q177" s="114">
        <f t="shared" si="4"/>
        <v>260.31732181886315</v>
      </c>
      <c r="R177" s="50" t="s">
        <v>12</v>
      </c>
    </row>
    <row r="178" spans="1:18" ht="15" customHeight="1">
      <c r="A178" s="75">
        <v>2013</v>
      </c>
      <c r="B178" s="75" t="s">
        <v>127</v>
      </c>
      <c r="C178" s="600"/>
      <c r="D178" s="600"/>
      <c r="E178" s="600"/>
      <c r="F178" s="68">
        <v>1</v>
      </c>
      <c r="G178" s="75">
        <v>1</v>
      </c>
      <c r="H178" s="75"/>
      <c r="I178" s="68">
        <v>1</v>
      </c>
      <c r="J178" s="25"/>
      <c r="K178" s="25"/>
      <c r="L178" s="25"/>
      <c r="M178" s="279">
        <v>1922</v>
      </c>
      <c r="N178" s="310" t="s">
        <v>67</v>
      </c>
      <c r="O178" s="276">
        <v>12</v>
      </c>
      <c r="P178" s="147"/>
      <c r="Q178" s="114">
        <f t="shared" si="4"/>
        <v>260.31732181886315</v>
      </c>
      <c r="R178" s="50" t="s">
        <v>12</v>
      </c>
    </row>
    <row r="179" spans="1:18" ht="15" customHeight="1">
      <c r="A179" s="75">
        <v>2013</v>
      </c>
      <c r="B179" s="75" t="s">
        <v>127</v>
      </c>
      <c r="C179" s="600"/>
      <c r="D179" s="600"/>
      <c r="E179" s="600"/>
      <c r="F179" s="68">
        <v>1</v>
      </c>
      <c r="G179" s="75"/>
      <c r="H179" s="75">
        <v>1</v>
      </c>
      <c r="I179" s="68">
        <v>1</v>
      </c>
      <c r="J179" s="25"/>
      <c r="K179" s="25"/>
      <c r="L179" s="25"/>
      <c r="M179" s="279">
        <v>1930</v>
      </c>
      <c r="N179" s="310" t="s">
        <v>67</v>
      </c>
      <c r="O179" s="276">
        <v>12</v>
      </c>
      <c r="P179" s="147"/>
      <c r="Q179" s="114">
        <f t="shared" si="4"/>
        <v>260.31732181886315</v>
      </c>
      <c r="R179" s="50" t="s">
        <v>12</v>
      </c>
    </row>
    <row r="180" spans="1:20" s="43" customFormat="1" ht="15" customHeight="1">
      <c r="A180" s="608" t="s">
        <v>159</v>
      </c>
      <c r="B180" s="608"/>
      <c r="C180" s="299"/>
      <c r="D180" s="40"/>
      <c r="E180" s="389"/>
      <c r="F180" s="72">
        <f>SUM(F32:F179)</f>
        <v>148</v>
      </c>
      <c r="G180" s="72">
        <f>SUM(G32:G179)</f>
        <v>48</v>
      </c>
      <c r="H180" s="72">
        <f>SUM(H32:H179)</f>
        <v>100</v>
      </c>
      <c r="I180" s="72">
        <f>SUM(I32:I179)</f>
        <v>148</v>
      </c>
      <c r="J180" s="72">
        <f>SUM(J32:J177)</f>
        <v>2</v>
      </c>
      <c r="K180" s="72"/>
      <c r="L180" s="72"/>
      <c r="M180" s="72"/>
      <c r="N180" s="390"/>
      <c r="O180" s="305">
        <f>SUM(O32:O179)</f>
        <v>9511.869999999997</v>
      </c>
      <c r="P180" s="148"/>
      <c r="Q180" s="73">
        <f>SUM(Q32:Q179)</f>
        <v>206342.04365743272</v>
      </c>
      <c r="R180" s="72"/>
      <c r="S180" s="398"/>
      <c r="T180" s="77" t="s">
        <v>155</v>
      </c>
    </row>
    <row r="181" spans="1:36" ht="15" customHeight="1">
      <c r="A181" s="609" t="s">
        <v>145</v>
      </c>
      <c r="B181" s="610"/>
      <c r="C181" s="298"/>
      <c r="D181" s="23"/>
      <c r="E181" s="20"/>
      <c r="F181" s="21"/>
      <c r="G181" s="22"/>
      <c r="H181" s="22"/>
      <c r="I181" s="22"/>
      <c r="J181" s="22"/>
      <c r="K181" s="22"/>
      <c r="L181" s="22"/>
      <c r="M181" s="22"/>
      <c r="N181" s="2"/>
      <c r="O181" s="302"/>
      <c r="P181" s="145"/>
      <c r="Q181" s="46"/>
      <c r="R181" s="46"/>
      <c r="S181" s="17"/>
      <c r="T181" s="17"/>
      <c r="U181" s="17"/>
      <c r="V181" s="17"/>
      <c r="W181" s="17"/>
      <c r="X181" s="17"/>
      <c r="Y181" s="17"/>
      <c r="Z181" s="17"/>
      <c r="AA181" s="17"/>
      <c r="AB181" s="17"/>
      <c r="AC181" s="17"/>
      <c r="AD181" s="17"/>
      <c r="AE181" s="17"/>
      <c r="AF181" s="17"/>
      <c r="AG181" s="17"/>
      <c r="AH181" s="17"/>
      <c r="AI181" s="17"/>
      <c r="AJ181" s="17"/>
    </row>
    <row r="182" spans="1:36" ht="47.25" customHeight="1">
      <c r="A182" s="24" t="s">
        <v>124</v>
      </c>
      <c r="B182" s="24" t="s">
        <v>125</v>
      </c>
      <c r="C182" s="4" t="s">
        <v>138</v>
      </c>
      <c r="D182" s="24" t="s">
        <v>44</v>
      </c>
      <c r="E182" s="24" t="s">
        <v>45</v>
      </c>
      <c r="F182" s="23" t="s">
        <v>62</v>
      </c>
      <c r="G182" s="24" t="s">
        <v>156</v>
      </c>
      <c r="H182" s="24" t="s">
        <v>157</v>
      </c>
      <c r="I182" s="24" t="s">
        <v>69</v>
      </c>
      <c r="J182" s="24" t="s">
        <v>63</v>
      </c>
      <c r="K182" s="24" t="s">
        <v>216</v>
      </c>
      <c r="L182" s="24" t="s">
        <v>18</v>
      </c>
      <c r="M182" s="24" t="s">
        <v>61</v>
      </c>
      <c r="N182" s="4" t="s">
        <v>10</v>
      </c>
      <c r="O182" s="303" t="s">
        <v>122</v>
      </c>
      <c r="P182" s="146" t="s">
        <v>123</v>
      </c>
      <c r="Q182" s="140" t="s">
        <v>11</v>
      </c>
      <c r="R182" s="140" t="s">
        <v>21</v>
      </c>
      <c r="S182" s="17"/>
      <c r="T182" s="17"/>
      <c r="U182" s="17"/>
      <c r="V182" s="17"/>
      <c r="W182" s="17"/>
      <c r="X182" s="17"/>
      <c r="Y182" s="17"/>
      <c r="Z182" s="17"/>
      <c r="AA182" s="17"/>
      <c r="AB182" s="17"/>
      <c r="AC182" s="17"/>
      <c r="AD182" s="17"/>
      <c r="AE182" s="17"/>
      <c r="AF182" s="17"/>
      <c r="AG182" s="17"/>
      <c r="AH182" s="17"/>
      <c r="AI182" s="17"/>
      <c r="AJ182" s="17"/>
    </row>
    <row r="183" spans="1:18" ht="15" customHeight="1">
      <c r="A183" s="75">
        <v>2013</v>
      </c>
      <c r="B183" s="75" t="s">
        <v>128</v>
      </c>
      <c r="C183" s="600"/>
      <c r="D183" s="600"/>
      <c r="E183" s="600"/>
      <c r="F183" s="68">
        <v>1</v>
      </c>
      <c r="G183" s="74"/>
      <c r="H183" s="74">
        <v>1</v>
      </c>
      <c r="I183" s="68">
        <v>1</v>
      </c>
      <c r="J183" s="74"/>
      <c r="K183" s="263"/>
      <c r="L183" s="74"/>
      <c r="M183" s="69">
        <v>1922</v>
      </c>
      <c r="N183" s="69" t="s">
        <v>68</v>
      </c>
      <c r="O183" s="147">
        <v>2.23</v>
      </c>
      <c r="P183" s="147"/>
      <c r="Q183" s="114">
        <f aca="true" t="shared" si="5" ref="Q183:Q198">$Q$477/$O$477*O183</f>
        <v>48.3756356380054</v>
      </c>
      <c r="R183" s="50" t="s">
        <v>12</v>
      </c>
    </row>
    <row r="184" spans="1:18" ht="15" customHeight="1">
      <c r="A184" s="75">
        <v>2013</v>
      </c>
      <c r="B184" s="75" t="s">
        <v>128</v>
      </c>
      <c r="C184" s="600"/>
      <c r="D184" s="600"/>
      <c r="E184" s="600"/>
      <c r="F184" s="68">
        <v>1</v>
      </c>
      <c r="G184" s="74">
        <v>1</v>
      </c>
      <c r="H184" s="74"/>
      <c r="I184" s="68">
        <v>1</v>
      </c>
      <c r="J184" s="74"/>
      <c r="K184" s="263"/>
      <c r="L184" s="74"/>
      <c r="M184" s="69">
        <v>1927</v>
      </c>
      <c r="N184" s="69" t="s">
        <v>68</v>
      </c>
      <c r="O184" s="147">
        <v>83.08</v>
      </c>
      <c r="P184" s="147"/>
      <c r="Q184" s="114">
        <f t="shared" si="5"/>
        <v>1802.2635913925958</v>
      </c>
      <c r="R184" s="50" t="s">
        <v>12</v>
      </c>
    </row>
    <row r="185" spans="1:18" ht="15" customHeight="1">
      <c r="A185" s="75">
        <v>2013</v>
      </c>
      <c r="B185" s="75" t="s">
        <v>128</v>
      </c>
      <c r="C185" s="600"/>
      <c r="D185" s="600"/>
      <c r="E185" s="600"/>
      <c r="F185" s="68">
        <v>1</v>
      </c>
      <c r="G185" s="75"/>
      <c r="H185" s="75">
        <v>1</v>
      </c>
      <c r="I185" s="68">
        <v>1</v>
      </c>
      <c r="J185" s="74"/>
      <c r="K185" s="263"/>
      <c r="L185" s="74"/>
      <c r="M185" s="69">
        <v>1927</v>
      </c>
      <c r="N185" s="69" t="s">
        <v>68</v>
      </c>
      <c r="O185" s="147">
        <v>127</v>
      </c>
      <c r="P185" s="147"/>
      <c r="Q185" s="114">
        <f t="shared" si="5"/>
        <v>2755.024989249635</v>
      </c>
      <c r="R185" s="50" t="s">
        <v>12</v>
      </c>
    </row>
    <row r="186" spans="1:18" ht="15" customHeight="1">
      <c r="A186" s="75">
        <v>2013</v>
      </c>
      <c r="B186" s="75" t="s">
        <v>128</v>
      </c>
      <c r="C186" s="600"/>
      <c r="D186" s="600"/>
      <c r="E186" s="600"/>
      <c r="F186" s="68">
        <v>1</v>
      </c>
      <c r="G186" s="75">
        <v>1</v>
      </c>
      <c r="H186" s="75"/>
      <c r="I186" s="68">
        <v>1</v>
      </c>
      <c r="J186" s="74"/>
      <c r="K186" s="263"/>
      <c r="L186" s="74"/>
      <c r="M186" s="69">
        <v>1932</v>
      </c>
      <c r="N186" s="69" t="s">
        <v>68</v>
      </c>
      <c r="O186" s="147">
        <f>212.27</f>
        <v>212.27</v>
      </c>
      <c r="P186" s="147"/>
      <c r="Q186" s="114">
        <f t="shared" si="5"/>
        <v>4604.796491874174</v>
      </c>
      <c r="R186" s="50" t="s">
        <v>12</v>
      </c>
    </row>
    <row r="187" spans="1:36" ht="15" customHeight="1">
      <c r="A187" s="317">
        <v>2013</v>
      </c>
      <c r="B187" s="75" t="s">
        <v>128</v>
      </c>
      <c r="C187" s="600"/>
      <c r="D187" s="600"/>
      <c r="E187" s="600"/>
      <c r="F187" s="68">
        <v>1</v>
      </c>
      <c r="G187" s="75"/>
      <c r="H187" s="75">
        <v>1</v>
      </c>
      <c r="I187" s="75">
        <v>1</v>
      </c>
      <c r="J187" s="25"/>
      <c r="K187" s="25"/>
      <c r="L187" s="25"/>
      <c r="M187" s="69">
        <v>1933</v>
      </c>
      <c r="N187" s="69" t="s">
        <v>67</v>
      </c>
      <c r="O187" s="204">
        <v>12</v>
      </c>
      <c r="P187" s="147"/>
      <c r="Q187" s="114">
        <f t="shared" si="5"/>
        <v>260.31732181886315</v>
      </c>
      <c r="R187" s="50" t="s">
        <v>12</v>
      </c>
      <c r="S187" s="17"/>
      <c r="T187" s="17"/>
      <c r="U187" s="17"/>
      <c r="V187" s="17"/>
      <c r="W187" s="17"/>
      <c r="X187" s="17"/>
      <c r="Y187" s="17"/>
      <c r="Z187" s="17"/>
      <c r="AA187" s="17"/>
      <c r="AB187" s="17"/>
      <c r="AC187" s="17"/>
      <c r="AD187" s="17"/>
      <c r="AE187" s="17"/>
      <c r="AF187" s="17"/>
      <c r="AG187" s="17"/>
      <c r="AH187" s="17"/>
      <c r="AI187" s="17"/>
      <c r="AJ187" s="17"/>
    </row>
    <row r="188" spans="1:36" ht="15" customHeight="1">
      <c r="A188" s="317">
        <v>2013</v>
      </c>
      <c r="B188" s="75" t="s">
        <v>128</v>
      </c>
      <c r="C188" s="600"/>
      <c r="D188" s="600"/>
      <c r="E188" s="600"/>
      <c r="F188" s="68">
        <v>1</v>
      </c>
      <c r="G188" s="75">
        <v>1</v>
      </c>
      <c r="H188" s="75"/>
      <c r="I188" s="75">
        <v>1</v>
      </c>
      <c r="J188" s="25"/>
      <c r="K188" s="25"/>
      <c r="L188" s="25"/>
      <c r="M188" s="69">
        <v>1927</v>
      </c>
      <c r="N188" s="69" t="s">
        <v>67</v>
      </c>
      <c r="O188" s="204">
        <v>52</v>
      </c>
      <c r="P188" s="147"/>
      <c r="Q188" s="114">
        <f t="shared" si="5"/>
        <v>1128.0417278817404</v>
      </c>
      <c r="R188" s="50" t="s">
        <v>12</v>
      </c>
      <c r="S188" s="17"/>
      <c r="T188" s="17"/>
      <c r="U188" s="17"/>
      <c r="V188" s="17"/>
      <c r="W188" s="17"/>
      <c r="X188" s="17"/>
      <c r="Y188" s="17"/>
      <c r="Z188" s="17"/>
      <c r="AA188" s="17"/>
      <c r="AB188" s="17"/>
      <c r="AC188" s="17"/>
      <c r="AD188" s="17"/>
      <c r="AE188" s="17"/>
      <c r="AF188" s="17"/>
      <c r="AG188" s="17"/>
      <c r="AH188" s="17"/>
      <c r="AI188" s="17"/>
      <c r="AJ188" s="17"/>
    </row>
    <row r="189" spans="1:18" ht="15" customHeight="1">
      <c r="A189" s="75">
        <v>2013</v>
      </c>
      <c r="B189" s="75" t="s">
        <v>128</v>
      </c>
      <c r="C189" s="600"/>
      <c r="D189" s="600"/>
      <c r="E189" s="600"/>
      <c r="F189" s="68">
        <v>1</v>
      </c>
      <c r="G189" s="75">
        <v>1</v>
      </c>
      <c r="H189" s="75"/>
      <c r="I189" s="68">
        <v>1</v>
      </c>
      <c r="J189" s="74"/>
      <c r="K189" s="263"/>
      <c r="L189" s="74"/>
      <c r="M189" s="69">
        <v>1932</v>
      </c>
      <c r="N189" s="69" t="s">
        <v>68</v>
      </c>
      <c r="O189" s="147">
        <v>56.03</v>
      </c>
      <c r="P189" s="147"/>
      <c r="Q189" s="114">
        <f t="shared" si="5"/>
        <v>1215.4649617925752</v>
      </c>
      <c r="R189" s="50" t="s">
        <v>12</v>
      </c>
    </row>
    <row r="190" spans="1:18" ht="15" customHeight="1">
      <c r="A190" s="75">
        <v>2013</v>
      </c>
      <c r="B190" s="75" t="s">
        <v>128</v>
      </c>
      <c r="C190" s="600"/>
      <c r="D190" s="600"/>
      <c r="E190" s="600"/>
      <c r="F190" s="68">
        <v>1</v>
      </c>
      <c r="G190" s="75">
        <v>1</v>
      </c>
      <c r="H190" s="75"/>
      <c r="I190" s="68">
        <v>1</v>
      </c>
      <c r="J190" s="74"/>
      <c r="K190" s="263"/>
      <c r="L190" s="74"/>
      <c r="M190" s="69">
        <v>1922</v>
      </c>
      <c r="N190" s="69" t="s">
        <v>68</v>
      </c>
      <c r="O190" s="147">
        <v>10.05</v>
      </c>
      <c r="P190" s="147"/>
      <c r="Q190" s="114">
        <f t="shared" si="5"/>
        <v>218.0157570232979</v>
      </c>
      <c r="R190" s="50" t="s">
        <v>12</v>
      </c>
    </row>
    <row r="191" spans="1:18" ht="15" customHeight="1">
      <c r="A191" s="75">
        <v>2013</v>
      </c>
      <c r="B191" s="75" t="s">
        <v>128</v>
      </c>
      <c r="C191" s="600"/>
      <c r="D191" s="600"/>
      <c r="E191" s="600"/>
      <c r="F191" s="68">
        <v>1</v>
      </c>
      <c r="G191" s="75"/>
      <c r="H191" s="75">
        <v>1</v>
      </c>
      <c r="I191" s="68">
        <v>1</v>
      </c>
      <c r="J191" s="74"/>
      <c r="K191" s="263"/>
      <c r="L191" s="74"/>
      <c r="M191" s="69">
        <v>1930</v>
      </c>
      <c r="N191" s="69" t="s">
        <v>68</v>
      </c>
      <c r="O191" s="147">
        <v>0.87</v>
      </c>
      <c r="P191" s="147"/>
      <c r="Q191" s="114">
        <f t="shared" si="5"/>
        <v>18.873005831867577</v>
      </c>
      <c r="R191" s="50" t="s">
        <v>12</v>
      </c>
    </row>
    <row r="192" spans="1:18" ht="15" customHeight="1">
      <c r="A192" s="75">
        <v>2013</v>
      </c>
      <c r="B192" s="75" t="s">
        <v>128</v>
      </c>
      <c r="C192" s="600"/>
      <c r="D192" s="600"/>
      <c r="E192" s="600"/>
      <c r="F192" s="68">
        <v>1</v>
      </c>
      <c r="G192" s="75"/>
      <c r="H192" s="75">
        <v>1</v>
      </c>
      <c r="I192" s="68">
        <v>1</v>
      </c>
      <c r="J192" s="74"/>
      <c r="K192" s="263"/>
      <c r="L192" s="74"/>
      <c r="M192" s="69">
        <v>1937</v>
      </c>
      <c r="N192" s="69" t="s">
        <v>67</v>
      </c>
      <c r="O192" s="147">
        <v>125</v>
      </c>
      <c r="P192" s="147"/>
      <c r="Q192" s="114">
        <f t="shared" si="5"/>
        <v>2711.638768946491</v>
      </c>
      <c r="R192" s="50" t="s">
        <v>12</v>
      </c>
    </row>
    <row r="193" spans="1:36" ht="15" customHeight="1">
      <c r="A193" s="317">
        <v>2013</v>
      </c>
      <c r="B193" s="75" t="s">
        <v>128</v>
      </c>
      <c r="C193" s="600"/>
      <c r="D193" s="600"/>
      <c r="E193" s="600"/>
      <c r="F193" s="68">
        <v>1</v>
      </c>
      <c r="G193" s="75"/>
      <c r="H193" s="75">
        <v>1</v>
      </c>
      <c r="I193" s="75">
        <v>1</v>
      </c>
      <c r="J193" s="25"/>
      <c r="K193" s="25"/>
      <c r="L193" s="25"/>
      <c r="M193" s="69">
        <v>1929</v>
      </c>
      <c r="N193" s="69" t="s">
        <v>67</v>
      </c>
      <c r="O193" s="204">
        <v>12</v>
      </c>
      <c r="P193" s="147"/>
      <c r="Q193" s="114">
        <f t="shared" si="5"/>
        <v>260.31732181886315</v>
      </c>
      <c r="R193" s="50" t="s">
        <v>12</v>
      </c>
      <c r="S193" s="17"/>
      <c r="T193" s="17"/>
      <c r="U193" s="17"/>
      <c r="V193" s="17"/>
      <c r="W193" s="17"/>
      <c r="X193" s="17"/>
      <c r="Y193" s="17"/>
      <c r="Z193" s="17"/>
      <c r="AA193" s="17"/>
      <c r="AB193" s="17"/>
      <c r="AC193" s="17"/>
      <c r="AD193" s="17"/>
      <c r="AE193" s="17"/>
      <c r="AF193" s="17"/>
      <c r="AG193" s="17"/>
      <c r="AH193" s="17"/>
      <c r="AI193" s="17"/>
      <c r="AJ193" s="17"/>
    </row>
    <row r="194" spans="1:18" ht="15" customHeight="1">
      <c r="A194" s="75">
        <v>2013</v>
      </c>
      <c r="B194" s="75" t="s">
        <v>128</v>
      </c>
      <c r="C194" s="600"/>
      <c r="D194" s="600"/>
      <c r="E194" s="600"/>
      <c r="F194" s="68">
        <v>1</v>
      </c>
      <c r="G194" s="75"/>
      <c r="H194" s="75">
        <v>1</v>
      </c>
      <c r="I194" s="68">
        <v>1</v>
      </c>
      <c r="J194" s="74"/>
      <c r="K194" s="263"/>
      <c r="L194" s="74"/>
      <c r="M194" s="69">
        <v>1927</v>
      </c>
      <c r="N194" s="69" t="s">
        <v>68</v>
      </c>
      <c r="O194" s="147">
        <v>13.05</v>
      </c>
      <c r="P194" s="147"/>
      <c r="Q194" s="114">
        <f t="shared" si="5"/>
        <v>283.0950874780137</v>
      </c>
      <c r="R194" s="50" t="s">
        <v>12</v>
      </c>
    </row>
    <row r="195" spans="1:18" ht="15" customHeight="1">
      <c r="A195" s="75">
        <v>2013</v>
      </c>
      <c r="B195" s="75" t="s">
        <v>128</v>
      </c>
      <c r="C195" s="600"/>
      <c r="D195" s="600"/>
      <c r="E195" s="600"/>
      <c r="F195" s="68">
        <v>1</v>
      </c>
      <c r="G195" s="75">
        <v>1</v>
      </c>
      <c r="H195" s="75"/>
      <c r="I195" s="68">
        <v>1</v>
      </c>
      <c r="J195" s="74"/>
      <c r="K195" s="263"/>
      <c r="L195" s="74"/>
      <c r="M195" s="69">
        <v>1938</v>
      </c>
      <c r="N195" s="69" t="s">
        <v>68</v>
      </c>
      <c r="O195" s="147">
        <v>31.43</v>
      </c>
      <c r="P195" s="147"/>
      <c r="Q195" s="114">
        <f t="shared" si="5"/>
        <v>681.8144520639057</v>
      </c>
      <c r="R195" s="50" t="s">
        <v>12</v>
      </c>
    </row>
    <row r="196" spans="1:18" ht="15" customHeight="1">
      <c r="A196" s="75">
        <v>2013</v>
      </c>
      <c r="B196" s="75" t="s">
        <v>128</v>
      </c>
      <c r="C196" s="600"/>
      <c r="D196" s="600"/>
      <c r="E196" s="600"/>
      <c r="F196" s="68">
        <v>1</v>
      </c>
      <c r="G196" s="75">
        <v>1</v>
      </c>
      <c r="H196" s="75"/>
      <c r="I196" s="68">
        <v>1</v>
      </c>
      <c r="J196" s="74"/>
      <c r="K196" s="263"/>
      <c r="L196" s="74"/>
      <c r="M196" s="69">
        <v>1935</v>
      </c>
      <c r="N196" s="69" t="s">
        <v>68</v>
      </c>
      <c r="O196" s="147">
        <v>11.17</v>
      </c>
      <c r="P196" s="147"/>
      <c r="Q196" s="114">
        <f t="shared" si="5"/>
        <v>242.31204039305845</v>
      </c>
      <c r="R196" s="50" t="s">
        <v>12</v>
      </c>
    </row>
    <row r="197" spans="1:18" ht="15" customHeight="1">
      <c r="A197" s="75">
        <v>2013</v>
      </c>
      <c r="B197" s="75" t="s">
        <v>128</v>
      </c>
      <c r="C197" s="600"/>
      <c r="D197" s="600"/>
      <c r="E197" s="600"/>
      <c r="F197" s="68">
        <v>1</v>
      </c>
      <c r="G197" s="75"/>
      <c r="H197" s="75">
        <v>1</v>
      </c>
      <c r="I197" s="68">
        <v>1</v>
      </c>
      <c r="J197" s="74"/>
      <c r="K197" s="74"/>
      <c r="L197" s="74"/>
      <c r="M197" s="69">
        <v>1931</v>
      </c>
      <c r="N197" s="69" t="s">
        <v>68</v>
      </c>
      <c r="O197" s="147">
        <v>8.61</v>
      </c>
      <c r="P197" s="147"/>
      <c r="Q197" s="114">
        <f t="shared" si="5"/>
        <v>186.7776784050343</v>
      </c>
      <c r="R197" s="50" t="s">
        <v>12</v>
      </c>
    </row>
    <row r="198" spans="1:18" ht="15" customHeight="1">
      <c r="A198" s="75">
        <v>2013</v>
      </c>
      <c r="B198" s="75" t="s">
        <v>128</v>
      </c>
      <c r="C198" s="600"/>
      <c r="D198" s="600"/>
      <c r="E198" s="600"/>
      <c r="F198" s="68">
        <v>1</v>
      </c>
      <c r="G198" s="75"/>
      <c r="H198" s="75">
        <v>1</v>
      </c>
      <c r="I198" s="68">
        <v>1</v>
      </c>
      <c r="J198" s="25"/>
      <c r="K198" s="25"/>
      <c r="L198" s="25"/>
      <c r="M198" s="69">
        <v>1935</v>
      </c>
      <c r="N198" s="69" t="s">
        <v>67</v>
      </c>
      <c r="O198" s="147">
        <v>3.5</v>
      </c>
      <c r="P198" s="147"/>
      <c r="Q198" s="114">
        <f t="shared" si="5"/>
        <v>75.92588553050174</v>
      </c>
      <c r="R198" s="50" t="s">
        <v>12</v>
      </c>
    </row>
    <row r="199" spans="1:19" s="43" customFormat="1" ht="15" customHeight="1">
      <c r="A199" s="608" t="s">
        <v>160</v>
      </c>
      <c r="B199" s="608"/>
      <c r="C199" s="40" t="s">
        <v>154</v>
      </c>
      <c r="D199" s="299"/>
      <c r="E199" s="389"/>
      <c r="F199" s="72">
        <f>SUM(F183:F198)</f>
        <v>16</v>
      </c>
      <c r="G199" s="72">
        <f>SUM(G183:G198)</f>
        <v>7</v>
      </c>
      <c r="H199" s="72">
        <f>SUM(H183:H198)</f>
        <v>9</v>
      </c>
      <c r="I199" s="72">
        <f>SUM(I183:I198)</f>
        <v>16</v>
      </c>
      <c r="J199" s="72">
        <f>SUM(J183:J198)</f>
        <v>0</v>
      </c>
      <c r="K199" s="72"/>
      <c r="L199" s="72"/>
      <c r="M199" s="72"/>
      <c r="N199" s="390"/>
      <c r="O199" s="148">
        <f>SUM(O183:O198)</f>
        <v>760.2899999999998</v>
      </c>
      <c r="P199" s="148"/>
      <c r="Q199" s="73">
        <f>SUM(Q183:Q198)</f>
        <v>16493.054717138624</v>
      </c>
      <c r="R199" s="72"/>
      <c r="S199" s="398"/>
    </row>
    <row r="200" spans="1:36" ht="15" customHeight="1">
      <c r="A200" s="609" t="s">
        <v>146</v>
      </c>
      <c r="B200" s="610"/>
      <c r="C200" s="23"/>
      <c r="D200" s="298"/>
      <c r="E200" s="20"/>
      <c r="F200" s="21"/>
      <c r="G200" s="22"/>
      <c r="H200" s="22"/>
      <c r="I200" s="22"/>
      <c r="J200" s="22"/>
      <c r="K200" s="22"/>
      <c r="L200" s="22"/>
      <c r="M200" s="22"/>
      <c r="N200" s="56"/>
      <c r="O200" s="195"/>
      <c r="P200" s="145"/>
      <c r="Q200" s="46"/>
      <c r="R200" s="46"/>
      <c r="S200" s="17"/>
      <c r="T200" s="17"/>
      <c r="U200" s="17"/>
      <c r="V200" s="17"/>
      <c r="W200" s="17"/>
      <c r="X200" s="17"/>
      <c r="Y200" s="17"/>
      <c r="Z200" s="17"/>
      <c r="AA200" s="17"/>
      <c r="AB200" s="17"/>
      <c r="AC200" s="17"/>
      <c r="AD200" s="17"/>
      <c r="AE200" s="17"/>
      <c r="AF200" s="17"/>
      <c r="AG200" s="17"/>
      <c r="AH200" s="17"/>
      <c r="AI200" s="17"/>
      <c r="AJ200" s="17"/>
    </row>
    <row r="201" spans="1:36" ht="47.25" customHeight="1">
      <c r="A201" s="24" t="s">
        <v>124</v>
      </c>
      <c r="B201" s="24" t="s">
        <v>125</v>
      </c>
      <c r="C201" s="24" t="s">
        <v>138</v>
      </c>
      <c r="D201" s="4" t="s">
        <v>44</v>
      </c>
      <c r="E201" s="24" t="s">
        <v>45</v>
      </c>
      <c r="F201" s="23" t="s">
        <v>62</v>
      </c>
      <c r="G201" s="24" t="s">
        <v>156</v>
      </c>
      <c r="H201" s="24" t="s">
        <v>157</v>
      </c>
      <c r="I201" s="24" t="s">
        <v>69</v>
      </c>
      <c r="J201" s="24" t="s">
        <v>63</v>
      </c>
      <c r="K201" s="24" t="s">
        <v>216</v>
      </c>
      <c r="L201" s="24" t="s">
        <v>18</v>
      </c>
      <c r="M201" s="24" t="s">
        <v>61</v>
      </c>
      <c r="N201" s="24" t="s">
        <v>10</v>
      </c>
      <c r="O201" s="146" t="s">
        <v>122</v>
      </c>
      <c r="P201" s="146" t="s">
        <v>123</v>
      </c>
      <c r="Q201" s="140" t="s">
        <v>11</v>
      </c>
      <c r="R201" s="140" t="s">
        <v>21</v>
      </c>
      <c r="S201" s="17"/>
      <c r="T201" s="17"/>
      <c r="U201" s="17"/>
      <c r="V201" s="17"/>
      <c r="W201" s="17"/>
      <c r="X201" s="17"/>
      <c r="Y201" s="17"/>
      <c r="Z201" s="17"/>
      <c r="AA201" s="17"/>
      <c r="AB201" s="17"/>
      <c r="AC201" s="17"/>
      <c r="AD201" s="17"/>
      <c r="AE201" s="17"/>
      <c r="AF201" s="17"/>
      <c r="AG201" s="17"/>
      <c r="AH201" s="17"/>
      <c r="AI201" s="17"/>
      <c r="AJ201" s="17"/>
    </row>
    <row r="202" spans="1:18" ht="15" customHeight="1">
      <c r="A202" s="75">
        <v>2013</v>
      </c>
      <c r="B202" s="75" t="s">
        <v>129</v>
      </c>
      <c r="C202" s="600"/>
      <c r="D202" s="600"/>
      <c r="E202" s="600"/>
      <c r="F202" s="68">
        <v>1</v>
      </c>
      <c r="G202" s="74"/>
      <c r="H202" s="74">
        <v>1</v>
      </c>
      <c r="I202" s="68">
        <v>1</v>
      </c>
      <c r="J202" s="74"/>
      <c r="K202" s="74"/>
      <c r="L202" s="74"/>
      <c r="M202" s="69">
        <v>1917</v>
      </c>
      <c r="N202" s="136" t="s">
        <v>68</v>
      </c>
      <c r="O202" s="276">
        <v>49.57</v>
      </c>
      <c r="P202" s="147"/>
      <c r="Q202" s="114">
        <f aca="true" t="shared" si="6" ref="Q202:Q249">$Q$477/$O$477*O202</f>
        <v>1075.3274702134206</v>
      </c>
      <c r="R202" s="75" t="s">
        <v>12</v>
      </c>
    </row>
    <row r="203" spans="1:18" ht="15" customHeight="1">
      <c r="A203" s="75">
        <v>2013</v>
      </c>
      <c r="B203" s="75" t="s">
        <v>129</v>
      </c>
      <c r="C203" s="600"/>
      <c r="D203" s="600"/>
      <c r="E203" s="600"/>
      <c r="F203" s="68">
        <v>1</v>
      </c>
      <c r="G203" s="74"/>
      <c r="H203" s="74">
        <v>1</v>
      </c>
      <c r="I203" s="68">
        <v>1</v>
      </c>
      <c r="J203" s="74"/>
      <c r="K203" s="74"/>
      <c r="L203" s="74"/>
      <c r="M203" s="69">
        <v>1926</v>
      </c>
      <c r="N203" s="136" t="s">
        <v>68</v>
      </c>
      <c r="O203" s="276">
        <v>13.3</v>
      </c>
      <c r="P203" s="147"/>
      <c r="Q203" s="114">
        <f t="shared" si="6"/>
        <v>288.5183650159067</v>
      </c>
      <c r="R203" s="75" t="s">
        <v>12</v>
      </c>
    </row>
    <row r="204" spans="1:18" ht="15" customHeight="1">
      <c r="A204" s="75">
        <v>2013</v>
      </c>
      <c r="B204" s="75" t="s">
        <v>129</v>
      </c>
      <c r="C204" s="600"/>
      <c r="D204" s="600"/>
      <c r="E204" s="600"/>
      <c r="F204" s="68">
        <v>1</v>
      </c>
      <c r="G204" s="74">
        <v>1</v>
      </c>
      <c r="H204" s="74"/>
      <c r="I204" s="68">
        <v>1</v>
      </c>
      <c r="J204" s="74"/>
      <c r="K204" s="74"/>
      <c r="L204" s="74"/>
      <c r="M204" s="69">
        <v>1919</v>
      </c>
      <c r="N204" s="136" t="s">
        <v>68</v>
      </c>
      <c r="O204" s="276">
        <v>107.1</v>
      </c>
      <c r="P204" s="147"/>
      <c r="Q204" s="114">
        <f t="shared" si="6"/>
        <v>2323.3320972333536</v>
      </c>
      <c r="R204" s="75" t="s">
        <v>12</v>
      </c>
    </row>
    <row r="205" spans="1:18" ht="15" customHeight="1">
      <c r="A205" s="75">
        <v>2013</v>
      </c>
      <c r="B205" s="75" t="s">
        <v>129</v>
      </c>
      <c r="C205" s="600"/>
      <c r="D205" s="600"/>
      <c r="E205" s="600"/>
      <c r="F205" s="68">
        <v>1</v>
      </c>
      <c r="G205" s="74">
        <v>1</v>
      </c>
      <c r="H205" s="74"/>
      <c r="I205" s="68">
        <v>1</v>
      </c>
      <c r="J205" s="74"/>
      <c r="K205" s="74"/>
      <c r="L205" s="74"/>
      <c r="M205" s="69">
        <v>1927</v>
      </c>
      <c r="N205" s="136" t="s">
        <v>68</v>
      </c>
      <c r="O205" s="276">
        <v>4.47</v>
      </c>
      <c r="P205" s="147"/>
      <c r="Q205" s="114">
        <f t="shared" si="6"/>
        <v>96.96820237752652</v>
      </c>
      <c r="R205" s="75" t="s">
        <v>12</v>
      </c>
    </row>
    <row r="206" spans="1:18" ht="15" customHeight="1">
      <c r="A206" s="75">
        <v>2013</v>
      </c>
      <c r="B206" s="75" t="s">
        <v>129</v>
      </c>
      <c r="C206" s="600"/>
      <c r="D206" s="600"/>
      <c r="E206" s="600"/>
      <c r="F206" s="68">
        <v>1</v>
      </c>
      <c r="G206" s="75"/>
      <c r="H206" s="75">
        <v>1</v>
      </c>
      <c r="I206" s="68">
        <v>1</v>
      </c>
      <c r="J206" s="25"/>
      <c r="K206" s="25"/>
      <c r="L206" s="25"/>
      <c r="M206" s="69">
        <v>1935</v>
      </c>
      <c r="N206" s="136" t="s">
        <v>68</v>
      </c>
      <c r="O206" s="276">
        <v>145.52</v>
      </c>
      <c r="P206" s="147"/>
      <c r="Q206" s="114">
        <f t="shared" si="6"/>
        <v>3156.7813892567474</v>
      </c>
      <c r="R206" s="75" t="s">
        <v>12</v>
      </c>
    </row>
    <row r="207" spans="1:18" ht="15" customHeight="1">
      <c r="A207" s="75">
        <v>2013</v>
      </c>
      <c r="B207" s="75" t="s">
        <v>129</v>
      </c>
      <c r="C207" s="600"/>
      <c r="D207" s="600"/>
      <c r="E207" s="600"/>
      <c r="F207" s="68">
        <v>1</v>
      </c>
      <c r="G207" s="75"/>
      <c r="H207" s="75">
        <v>1</v>
      </c>
      <c r="I207" s="68">
        <v>1</v>
      </c>
      <c r="J207" s="25"/>
      <c r="K207" s="25"/>
      <c r="L207" s="25"/>
      <c r="M207" s="69">
        <v>1927</v>
      </c>
      <c r="N207" s="136" t="s">
        <v>67</v>
      </c>
      <c r="O207" s="276">
        <v>12</v>
      </c>
      <c r="P207" s="147"/>
      <c r="Q207" s="114">
        <f t="shared" si="6"/>
        <v>260.31732181886315</v>
      </c>
      <c r="R207" s="75" t="s">
        <v>12</v>
      </c>
    </row>
    <row r="208" spans="1:18" ht="15" customHeight="1">
      <c r="A208" s="75">
        <v>2013</v>
      </c>
      <c r="B208" s="75" t="s">
        <v>129</v>
      </c>
      <c r="C208" s="600"/>
      <c r="D208" s="600"/>
      <c r="E208" s="600"/>
      <c r="F208" s="68">
        <v>1</v>
      </c>
      <c r="G208" s="75"/>
      <c r="H208" s="75">
        <v>1</v>
      </c>
      <c r="I208" s="68">
        <v>1</v>
      </c>
      <c r="J208" s="25"/>
      <c r="K208" s="25"/>
      <c r="L208" s="25"/>
      <c r="M208" s="69">
        <v>1941</v>
      </c>
      <c r="N208" s="136" t="s">
        <v>68</v>
      </c>
      <c r="O208" s="276">
        <v>66.69</v>
      </c>
      <c r="P208" s="147"/>
      <c r="Q208" s="114">
        <f t="shared" si="6"/>
        <v>1446.713516008332</v>
      </c>
      <c r="R208" s="75" t="s">
        <v>12</v>
      </c>
    </row>
    <row r="209" spans="1:18" ht="15" customHeight="1">
      <c r="A209" s="75">
        <v>2013</v>
      </c>
      <c r="B209" s="75" t="s">
        <v>129</v>
      </c>
      <c r="C209" s="600"/>
      <c r="D209" s="600"/>
      <c r="E209" s="600"/>
      <c r="F209" s="68">
        <v>1</v>
      </c>
      <c r="G209" s="75"/>
      <c r="H209" s="75">
        <v>1</v>
      </c>
      <c r="I209" s="68">
        <v>1</v>
      </c>
      <c r="J209" s="25"/>
      <c r="K209" s="25"/>
      <c r="L209" s="25"/>
      <c r="M209" s="69">
        <v>1939</v>
      </c>
      <c r="N209" s="136" t="s">
        <v>68</v>
      </c>
      <c r="O209" s="276">
        <v>115.02</v>
      </c>
      <c r="P209" s="147"/>
      <c r="Q209" s="114">
        <f t="shared" si="6"/>
        <v>2495.141529633803</v>
      </c>
      <c r="R209" s="75" t="s">
        <v>12</v>
      </c>
    </row>
    <row r="210" spans="1:18" ht="15" customHeight="1">
      <c r="A210" s="75">
        <v>2013</v>
      </c>
      <c r="B210" s="75" t="s">
        <v>129</v>
      </c>
      <c r="C210" s="600"/>
      <c r="D210" s="600"/>
      <c r="E210" s="600"/>
      <c r="F210" s="68">
        <v>1</v>
      </c>
      <c r="G210" s="75"/>
      <c r="H210" s="75">
        <v>1</v>
      </c>
      <c r="I210" s="68">
        <v>1</v>
      </c>
      <c r="J210" s="25"/>
      <c r="K210" s="25"/>
      <c r="L210" s="25"/>
      <c r="M210" s="69">
        <v>1930</v>
      </c>
      <c r="N210" s="136" t="s">
        <v>68</v>
      </c>
      <c r="O210" s="276">
        <v>255.78</v>
      </c>
      <c r="P210" s="147"/>
      <c r="Q210" s="114">
        <f t="shared" si="6"/>
        <v>5548.663714569068</v>
      </c>
      <c r="R210" s="75" t="s">
        <v>12</v>
      </c>
    </row>
    <row r="211" spans="1:18" ht="15" customHeight="1">
      <c r="A211" s="75">
        <v>2013</v>
      </c>
      <c r="B211" s="75" t="s">
        <v>129</v>
      </c>
      <c r="C211" s="600"/>
      <c r="D211" s="600"/>
      <c r="E211" s="600"/>
      <c r="F211" s="68">
        <v>1</v>
      </c>
      <c r="G211" s="75"/>
      <c r="H211" s="75">
        <v>1</v>
      </c>
      <c r="I211" s="68">
        <v>1</v>
      </c>
      <c r="J211" s="25"/>
      <c r="K211" s="25"/>
      <c r="L211" s="25"/>
      <c r="M211" s="69">
        <v>1934</v>
      </c>
      <c r="N211" s="136" t="s">
        <v>68</v>
      </c>
      <c r="O211" s="276">
        <v>35.55</v>
      </c>
      <c r="P211" s="147"/>
      <c r="Q211" s="114">
        <f t="shared" si="6"/>
        <v>771.190065888382</v>
      </c>
      <c r="R211" s="75" t="s">
        <v>12</v>
      </c>
    </row>
    <row r="212" spans="1:18" ht="15" customHeight="1">
      <c r="A212" s="75">
        <v>2013</v>
      </c>
      <c r="B212" s="75" t="s">
        <v>129</v>
      </c>
      <c r="C212" s="600"/>
      <c r="D212" s="600"/>
      <c r="E212" s="600"/>
      <c r="F212" s="68">
        <v>1</v>
      </c>
      <c r="G212" s="75"/>
      <c r="H212" s="75">
        <v>1</v>
      </c>
      <c r="I212" s="68">
        <v>1</v>
      </c>
      <c r="J212" s="25"/>
      <c r="K212" s="25"/>
      <c r="L212" s="25"/>
      <c r="M212" s="69">
        <v>1927</v>
      </c>
      <c r="N212" s="136" t="s">
        <v>68</v>
      </c>
      <c r="O212" s="276">
        <v>3.8</v>
      </c>
      <c r="P212" s="147"/>
      <c r="Q212" s="114">
        <f t="shared" si="6"/>
        <v>82.43381857597333</v>
      </c>
      <c r="R212" s="75" t="s">
        <v>12</v>
      </c>
    </row>
    <row r="213" spans="1:18" ht="15" customHeight="1">
      <c r="A213" s="75">
        <v>2013</v>
      </c>
      <c r="B213" s="75" t="s">
        <v>129</v>
      </c>
      <c r="C213" s="600"/>
      <c r="D213" s="600"/>
      <c r="E213" s="600"/>
      <c r="F213" s="68">
        <v>1</v>
      </c>
      <c r="G213" s="75">
        <v>1</v>
      </c>
      <c r="H213" s="75"/>
      <c r="I213" s="68">
        <v>1</v>
      </c>
      <c r="J213" s="25"/>
      <c r="K213" s="25"/>
      <c r="L213" s="25"/>
      <c r="M213" s="69">
        <v>1930</v>
      </c>
      <c r="N213" s="136" t="s">
        <v>68</v>
      </c>
      <c r="O213" s="276">
        <v>4.75</v>
      </c>
      <c r="P213" s="147"/>
      <c r="Q213" s="114">
        <f t="shared" si="6"/>
        <v>103.04227321996666</v>
      </c>
      <c r="R213" s="75" t="s">
        <v>12</v>
      </c>
    </row>
    <row r="214" spans="1:18" ht="15" customHeight="1">
      <c r="A214" s="75">
        <v>2013</v>
      </c>
      <c r="B214" s="75" t="s">
        <v>129</v>
      </c>
      <c r="C214" s="600"/>
      <c r="D214" s="600"/>
      <c r="E214" s="600"/>
      <c r="F214" s="68">
        <v>1</v>
      </c>
      <c r="G214" s="75"/>
      <c r="H214" s="75">
        <v>1</v>
      </c>
      <c r="I214" s="68">
        <v>1</v>
      </c>
      <c r="J214" s="25"/>
      <c r="K214" s="25"/>
      <c r="L214" s="25"/>
      <c r="M214" s="69">
        <v>1936</v>
      </c>
      <c r="N214" s="136" t="s">
        <v>68</v>
      </c>
      <c r="O214" s="276">
        <v>246.17</v>
      </c>
      <c r="P214" s="147"/>
      <c r="Q214" s="114">
        <f t="shared" si="6"/>
        <v>5340.192926012462</v>
      </c>
      <c r="R214" s="75" t="s">
        <v>12</v>
      </c>
    </row>
    <row r="215" spans="1:18" ht="15" customHeight="1">
      <c r="A215" s="75">
        <v>2013</v>
      </c>
      <c r="B215" s="75" t="s">
        <v>129</v>
      </c>
      <c r="C215" s="600"/>
      <c r="D215" s="600"/>
      <c r="E215" s="600"/>
      <c r="F215" s="68">
        <v>1</v>
      </c>
      <c r="G215" s="75"/>
      <c r="H215" s="75">
        <v>1</v>
      </c>
      <c r="I215" s="68">
        <v>1</v>
      </c>
      <c r="J215" s="25"/>
      <c r="K215" s="25"/>
      <c r="L215" s="25"/>
      <c r="M215" s="69">
        <v>1920</v>
      </c>
      <c r="N215" s="136" t="s">
        <v>67</v>
      </c>
      <c r="O215" s="276">
        <v>12</v>
      </c>
      <c r="P215" s="147"/>
      <c r="Q215" s="114">
        <f t="shared" si="6"/>
        <v>260.31732181886315</v>
      </c>
      <c r="R215" s="75" t="s">
        <v>12</v>
      </c>
    </row>
    <row r="216" spans="1:18" ht="15" customHeight="1">
      <c r="A216" s="75">
        <v>2013</v>
      </c>
      <c r="B216" s="75" t="s">
        <v>129</v>
      </c>
      <c r="C216" s="600"/>
      <c r="D216" s="600"/>
      <c r="E216" s="600"/>
      <c r="F216" s="68">
        <v>1</v>
      </c>
      <c r="G216" s="75">
        <v>1</v>
      </c>
      <c r="H216" s="75"/>
      <c r="I216" s="68">
        <v>1</v>
      </c>
      <c r="J216" s="25"/>
      <c r="K216" s="25"/>
      <c r="L216" s="25"/>
      <c r="M216" s="69">
        <v>1948</v>
      </c>
      <c r="N216" s="136" t="s">
        <v>68</v>
      </c>
      <c r="O216" s="276">
        <v>164.15</v>
      </c>
      <c r="P216" s="147"/>
      <c r="Q216" s="114">
        <f t="shared" si="6"/>
        <v>3560.924031380532</v>
      </c>
      <c r="R216" s="75" t="s">
        <v>12</v>
      </c>
    </row>
    <row r="217" spans="1:18" ht="15" customHeight="1">
      <c r="A217" s="75">
        <v>2013</v>
      </c>
      <c r="B217" s="75" t="s">
        <v>129</v>
      </c>
      <c r="C217" s="600"/>
      <c r="D217" s="600"/>
      <c r="E217" s="600"/>
      <c r="F217" s="68">
        <v>1</v>
      </c>
      <c r="G217" s="75"/>
      <c r="H217" s="75">
        <v>1</v>
      </c>
      <c r="I217" s="68">
        <v>1</v>
      </c>
      <c r="J217" s="25"/>
      <c r="K217" s="25"/>
      <c r="L217" s="25"/>
      <c r="M217" s="69">
        <v>1921</v>
      </c>
      <c r="N217" s="136" t="s">
        <v>68</v>
      </c>
      <c r="O217" s="276">
        <v>304.15</v>
      </c>
      <c r="P217" s="147"/>
      <c r="Q217" s="114">
        <f t="shared" si="6"/>
        <v>6597.959452600602</v>
      </c>
      <c r="R217" s="75" t="s">
        <v>12</v>
      </c>
    </row>
    <row r="218" spans="1:18" ht="15" customHeight="1">
      <c r="A218" s="75">
        <v>2013</v>
      </c>
      <c r="B218" s="75" t="s">
        <v>129</v>
      </c>
      <c r="C218" s="600"/>
      <c r="D218" s="600"/>
      <c r="E218" s="600"/>
      <c r="F218" s="68">
        <v>1</v>
      </c>
      <c r="G218" s="75"/>
      <c r="H218" s="75">
        <v>1</v>
      </c>
      <c r="I218" s="68">
        <v>1</v>
      </c>
      <c r="J218" s="25"/>
      <c r="K218" s="25"/>
      <c r="L218" s="25"/>
      <c r="M218" s="69">
        <v>1926</v>
      </c>
      <c r="N218" s="136" t="s">
        <v>68</v>
      </c>
      <c r="O218" s="276">
        <v>88.52</v>
      </c>
      <c r="P218" s="147"/>
      <c r="Q218" s="114">
        <f t="shared" si="6"/>
        <v>1920.274110617147</v>
      </c>
      <c r="R218" s="75" t="s">
        <v>12</v>
      </c>
    </row>
    <row r="219" spans="1:18" ht="15" customHeight="1">
      <c r="A219" s="75">
        <v>2013</v>
      </c>
      <c r="B219" s="75" t="s">
        <v>129</v>
      </c>
      <c r="C219" s="600"/>
      <c r="D219" s="600"/>
      <c r="E219" s="600"/>
      <c r="F219" s="68">
        <v>1</v>
      </c>
      <c r="G219" s="75">
        <v>1</v>
      </c>
      <c r="H219" s="75"/>
      <c r="I219" s="68">
        <v>1</v>
      </c>
      <c r="J219" s="25"/>
      <c r="K219" s="25"/>
      <c r="L219" s="25"/>
      <c r="M219" s="69">
        <v>1925</v>
      </c>
      <c r="N219" s="136" t="s">
        <v>68</v>
      </c>
      <c r="O219" s="276">
        <v>49.13</v>
      </c>
      <c r="P219" s="147"/>
      <c r="Q219" s="114">
        <f t="shared" si="6"/>
        <v>1065.782501746729</v>
      </c>
      <c r="R219" s="75" t="s">
        <v>12</v>
      </c>
    </row>
    <row r="220" spans="1:18" ht="15" customHeight="1">
      <c r="A220" s="75">
        <v>2013</v>
      </c>
      <c r="B220" s="75" t="s">
        <v>129</v>
      </c>
      <c r="C220" s="600"/>
      <c r="D220" s="600"/>
      <c r="E220" s="600"/>
      <c r="F220" s="68">
        <v>1</v>
      </c>
      <c r="G220" s="75"/>
      <c r="H220" s="75">
        <v>1</v>
      </c>
      <c r="I220" s="68">
        <v>1</v>
      </c>
      <c r="J220" s="25"/>
      <c r="K220" s="25"/>
      <c r="L220" s="25"/>
      <c r="M220" s="69">
        <v>1930</v>
      </c>
      <c r="N220" s="136" t="s">
        <v>67</v>
      </c>
      <c r="O220" s="276">
        <v>12</v>
      </c>
      <c r="P220" s="147"/>
      <c r="Q220" s="114">
        <f t="shared" si="6"/>
        <v>260.31732181886315</v>
      </c>
      <c r="R220" s="75" t="s">
        <v>12</v>
      </c>
    </row>
    <row r="221" spans="1:18" ht="15" customHeight="1">
      <c r="A221" s="75">
        <v>2014</v>
      </c>
      <c r="B221" s="75" t="s">
        <v>129</v>
      </c>
      <c r="C221" s="600"/>
      <c r="D221" s="600"/>
      <c r="E221" s="600"/>
      <c r="F221" s="68">
        <v>1</v>
      </c>
      <c r="G221" s="75"/>
      <c r="H221" s="75">
        <v>1</v>
      </c>
      <c r="I221" s="68">
        <v>1</v>
      </c>
      <c r="J221" s="25"/>
      <c r="K221" s="25"/>
      <c r="L221" s="25"/>
      <c r="M221" s="69">
        <v>1927</v>
      </c>
      <c r="N221" s="136" t="s">
        <v>67</v>
      </c>
      <c r="O221" s="276">
        <v>12</v>
      </c>
      <c r="P221" s="147"/>
      <c r="Q221" s="114">
        <f t="shared" si="6"/>
        <v>260.31732181886315</v>
      </c>
      <c r="R221" s="75" t="s">
        <v>12</v>
      </c>
    </row>
    <row r="222" spans="1:18" ht="15" customHeight="1">
      <c r="A222" s="75">
        <v>2013</v>
      </c>
      <c r="B222" s="75" t="s">
        <v>129</v>
      </c>
      <c r="C222" s="600"/>
      <c r="D222" s="600"/>
      <c r="E222" s="600"/>
      <c r="F222" s="68">
        <v>1</v>
      </c>
      <c r="G222" s="75"/>
      <c r="H222" s="75">
        <v>1</v>
      </c>
      <c r="I222" s="68">
        <v>1</v>
      </c>
      <c r="J222" s="25"/>
      <c r="K222" s="25"/>
      <c r="L222" s="25"/>
      <c r="M222" s="69">
        <v>1922</v>
      </c>
      <c r="N222" s="136" t="s">
        <v>68</v>
      </c>
      <c r="O222" s="276">
        <v>10.52</v>
      </c>
      <c r="P222" s="147"/>
      <c r="Q222" s="114">
        <f t="shared" si="6"/>
        <v>228.2115187945367</v>
      </c>
      <c r="R222" s="75" t="s">
        <v>12</v>
      </c>
    </row>
    <row r="223" spans="1:36" ht="15.75">
      <c r="A223" s="48">
        <v>2013</v>
      </c>
      <c r="B223" s="48" t="s">
        <v>129</v>
      </c>
      <c r="C223" s="600"/>
      <c r="D223" s="600"/>
      <c r="E223" s="600"/>
      <c r="F223" s="75">
        <v>1</v>
      </c>
      <c r="G223" s="75"/>
      <c r="H223" s="75">
        <v>1</v>
      </c>
      <c r="I223" s="75">
        <v>1</v>
      </c>
      <c r="J223" s="327"/>
      <c r="K223" s="25"/>
      <c r="L223" s="25"/>
      <c r="M223" s="279">
        <v>1929</v>
      </c>
      <c r="N223" s="136" t="s">
        <v>67</v>
      </c>
      <c r="O223" s="276">
        <v>12</v>
      </c>
      <c r="P223" s="154"/>
      <c r="Q223" s="114">
        <f t="shared" si="6"/>
        <v>260.31732181886315</v>
      </c>
      <c r="R223" s="75" t="s">
        <v>12</v>
      </c>
      <c r="S223" s="17"/>
      <c r="T223" s="17"/>
      <c r="U223" s="17"/>
      <c r="V223" s="17"/>
      <c r="W223" s="17"/>
      <c r="X223" s="17"/>
      <c r="Y223" s="17"/>
      <c r="Z223" s="17"/>
      <c r="AA223" s="17"/>
      <c r="AB223" s="17"/>
      <c r="AC223" s="17"/>
      <c r="AD223" s="17"/>
      <c r="AE223" s="17"/>
      <c r="AF223" s="17"/>
      <c r="AG223" s="17"/>
      <c r="AH223" s="17"/>
      <c r="AI223" s="17"/>
      <c r="AJ223" s="17"/>
    </row>
    <row r="224" spans="1:18" ht="15" customHeight="1">
      <c r="A224" s="75">
        <v>2013</v>
      </c>
      <c r="B224" s="75" t="s">
        <v>129</v>
      </c>
      <c r="C224" s="600"/>
      <c r="D224" s="600"/>
      <c r="E224" s="600"/>
      <c r="F224" s="68">
        <v>1</v>
      </c>
      <c r="G224" s="75">
        <v>1</v>
      </c>
      <c r="H224" s="75"/>
      <c r="I224" s="68">
        <v>1</v>
      </c>
      <c r="J224" s="25"/>
      <c r="K224" s="25"/>
      <c r="L224" s="25"/>
      <c r="M224" s="69">
        <v>1926</v>
      </c>
      <c r="N224" s="136" t="s">
        <v>68</v>
      </c>
      <c r="O224" s="276">
        <v>84.95</v>
      </c>
      <c r="P224" s="147"/>
      <c r="Q224" s="114">
        <f t="shared" si="6"/>
        <v>1842.8297073760355</v>
      </c>
      <c r="R224" s="75" t="s">
        <v>12</v>
      </c>
    </row>
    <row r="225" spans="1:18" ht="15" customHeight="1">
      <c r="A225" s="75">
        <v>2013</v>
      </c>
      <c r="B225" s="75" t="s">
        <v>129</v>
      </c>
      <c r="C225" s="600"/>
      <c r="D225" s="600"/>
      <c r="E225" s="600"/>
      <c r="F225" s="68">
        <v>1</v>
      </c>
      <c r="G225" s="75"/>
      <c r="H225" s="75">
        <v>1</v>
      </c>
      <c r="I225" s="68">
        <v>1</v>
      </c>
      <c r="J225" s="25"/>
      <c r="K225" s="25"/>
      <c r="L225" s="25"/>
      <c r="M225" s="69">
        <v>1919</v>
      </c>
      <c r="N225" s="136" t="s">
        <v>68</v>
      </c>
      <c r="O225" s="276">
        <v>39.97</v>
      </c>
      <c r="P225" s="147"/>
      <c r="Q225" s="114">
        <f t="shared" si="6"/>
        <v>867.07361275833</v>
      </c>
      <c r="R225" s="75" t="s">
        <v>12</v>
      </c>
    </row>
    <row r="226" spans="1:18" ht="15" customHeight="1">
      <c r="A226" s="75">
        <v>2013</v>
      </c>
      <c r="B226" s="75" t="s">
        <v>129</v>
      </c>
      <c r="C226" s="600"/>
      <c r="D226" s="600"/>
      <c r="E226" s="600"/>
      <c r="F226" s="68">
        <v>1</v>
      </c>
      <c r="G226" s="75"/>
      <c r="H226" s="75">
        <v>1</v>
      </c>
      <c r="I226" s="68">
        <v>1</v>
      </c>
      <c r="J226" s="25"/>
      <c r="K226" s="25"/>
      <c r="L226" s="25"/>
      <c r="M226" s="69">
        <v>1929</v>
      </c>
      <c r="N226" s="136" t="s">
        <v>68</v>
      </c>
      <c r="O226" s="276">
        <v>27.55</v>
      </c>
      <c r="P226" s="147"/>
      <c r="Q226" s="114">
        <f t="shared" si="6"/>
        <v>597.6451846758067</v>
      </c>
      <c r="R226" s="75" t="s">
        <v>12</v>
      </c>
    </row>
    <row r="227" spans="1:18" ht="15" customHeight="1">
      <c r="A227" s="75">
        <v>2013</v>
      </c>
      <c r="B227" s="75" t="s">
        <v>129</v>
      </c>
      <c r="C227" s="600"/>
      <c r="D227" s="600"/>
      <c r="E227" s="600"/>
      <c r="F227" s="68">
        <v>1</v>
      </c>
      <c r="G227" s="75"/>
      <c r="H227" s="75">
        <v>1</v>
      </c>
      <c r="I227" s="68">
        <v>1</v>
      </c>
      <c r="J227" s="25"/>
      <c r="K227" s="25"/>
      <c r="L227" s="25"/>
      <c r="M227" s="69">
        <v>1915</v>
      </c>
      <c r="N227" s="136" t="s">
        <v>68</v>
      </c>
      <c r="O227" s="276">
        <v>216.67</v>
      </c>
      <c r="P227" s="147"/>
      <c r="Q227" s="114">
        <f t="shared" si="6"/>
        <v>4700.24617654109</v>
      </c>
      <c r="R227" s="75" t="s">
        <v>12</v>
      </c>
    </row>
    <row r="228" spans="1:18" ht="15" customHeight="1">
      <c r="A228" s="75">
        <v>2013</v>
      </c>
      <c r="B228" s="75" t="s">
        <v>129</v>
      </c>
      <c r="C228" s="600"/>
      <c r="D228" s="600"/>
      <c r="E228" s="600"/>
      <c r="F228" s="68">
        <v>1</v>
      </c>
      <c r="G228" s="75">
        <v>1</v>
      </c>
      <c r="H228" s="75"/>
      <c r="I228" s="68">
        <v>1</v>
      </c>
      <c r="J228" s="25"/>
      <c r="K228" s="25"/>
      <c r="L228" s="25"/>
      <c r="M228" s="69">
        <v>1935</v>
      </c>
      <c r="N228" s="136" t="s">
        <v>68</v>
      </c>
      <c r="O228" s="276">
        <v>161.15</v>
      </c>
      <c r="P228" s="147"/>
      <c r="Q228" s="114">
        <f t="shared" si="6"/>
        <v>3495.8447009258166</v>
      </c>
      <c r="R228" s="75" t="s">
        <v>12</v>
      </c>
    </row>
    <row r="229" spans="1:18" ht="15" customHeight="1">
      <c r="A229" s="75">
        <v>2013</v>
      </c>
      <c r="B229" s="75" t="s">
        <v>129</v>
      </c>
      <c r="C229" s="600"/>
      <c r="D229" s="600"/>
      <c r="E229" s="600"/>
      <c r="F229" s="68">
        <v>1</v>
      </c>
      <c r="G229" s="75">
        <v>1</v>
      </c>
      <c r="H229" s="75"/>
      <c r="I229" s="68">
        <v>1</v>
      </c>
      <c r="J229" s="25"/>
      <c r="K229" s="25"/>
      <c r="L229" s="25"/>
      <c r="M229" s="69">
        <v>1923</v>
      </c>
      <c r="N229" s="136" t="s">
        <v>68</v>
      </c>
      <c r="O229" s="276">
        <v>97.94</v>
      </c>
      <c r="P229" s="147"/>
      <c r="Q229" s="114">
        <f t="shared" si="6"/>
        <v>2124.6232082449546</v>
      </c>
      <c r="R229" s="75" t="s">
        <v>12</v>
      </c>
    </row>
    <row r="230" spans="1:18" ht="15" customHeight="1">
      <c r="A230" s="75">
        <v>2013</v>
      </c>
      <c r="B230" s="75" t="s">
        <v>129</v>
      </c>
      <c r="C230" s="600"/>
      <c r="D230" s="600"/>
      <c r="E230" s="600"/>
      <c r="F230" s="68">
        <v>1</v>
      </c>
      <c r="G230" s="75">
        <v>1</v>
      </c>
      <c r="H230" s="75"/>
      <c r="I230" s="68">
        <v>1</v>
      </c>
      <c r="J230" s="25"/>
      <c r="K230" s="25"/>
      <c r="L230" s="25"/>
      <c r="M230" s="69">
        <v>1931</v>
      </c>
      <c r="N230" s="136" t="s">
        <v>68</v>
      </c>
      <c r="O230" s="276">
        <v>405.64</v>
      </c>
      <c r="P230" s="147"/>
      <c r="Q230" s="114">
        <f t="shared" si="6"/>
        <v>8799.593201883637</v>
      </c>
      <c r="R230" s="75" t="s">
        <v>12</v>
      </c>
    </row>
    <row r="231" spans="1:18" ht="15" customHeight="1">
      <c r="A231" s="75">
        <v>2013</v>
      </c>
      <c r="B231" s="75" t="s">
        <v>129</v>
      </c>
      <c r="C231" s="600"/>
      <c r="D231" s="600"/>
      <c r="E231" s="600"/>
      <c r="F231" s="68">
        <v>1</v>
      </c>
      <c r="G231" s="75">
        <v>1</v>
      </c>
      <c r="H231" s="75"/>
      <c r="I231" s="68">
        <v>1</v>
      </c>
      <c r="J231" s="25"/>
      <c r="K231" s="25"/>
      <c r="L231" s="25"/>
      <c r="M231" s="69">
        <v>1921</v>
      </c>
      <c r="N231" s="136" t="s">
        <v>68</v>
      </c>
      <c r="O231" s="276">
        <v>83.75</v>
      </c>
      <c r="P231" s="147"/>
      <c r="Q231" s="114">
        <f t="shared" si="6"/>
        <v>1816.797975194149</v>
      </c>
      <c r="R231" s="75" t="s">
        <v>12</v>
      </c>
    </row>
    <row r="232" spans="1:18" ht="15" customHeight="1">
      <c r="A232" s="75">
        <v>2013</v>
      </c>
      <c r="B232" s="75" t="s">
        <v>129</v>
      </c>
      <c r="C232" s="600"/>
      <c r="D232" s="600"/>
      <c r="E232" s="600"/>
      <c r="F232" s="68">
        <v>1</v>
      </c>
      <c r="G232" s="75"/>
      <c r="H232" s="75">
        <v>1</v>
      </c>
      <c r="I232" s="68">
        <v>1</v>
      </c>
      <c r="J232" s="25"/>
      <c r="K232" s="25"/>
      <c r="L232" s="25"/>
      <c r="M232" s="69">
        <v>1927</v>
      </c>
      <c r="N232" s="136" t="s">
        <v>68</v>
      </c>
      <c r="O232" s="276">
        <v>59.18</v>
      </c>
      <c r="P232" s="147"/>
      <c r="Q232" s="114">
        <f t="shared" si="6"/>
        <v>1283.7982587700267</v>
      </c>
      <c r="R232" s="75" t="s">
        <v>12</v>
      </c>
    </row>
    <row r="233" spans="1:18" ht="15" customHeight="1">
      <c r="A233" s="75">
        <v>2013</v>
      </c>
      <c r="B233" s="75" t="s">
        <v>129</v>
      </c>
      <c r="C233" s="600"/>
      <c r="D233" s="600"/>
      <c r="E233" s="600"/>
      <c r="F233" s="68">
        <v>1</v>
      </c>
      <c r="G233" s="75"/>
      <c r="H233" s="75">
        <v>1</v>
      </c>
      <c r="I233" s="68">
        <v>1</v>
      </c>
      <c r="J233" s="25"/>
      <c r="K233" s="25"/>
      <c r="L233" s="25"/>
      <c r="M233" s="69">
        <v>1930</v>
      </c>
      <c r="N233" s="136" t="s">
        <v>68</v>
      </c>
      <c r="O233" s="276">
        <v>2.85</v>
      </c>
      <c r="P233" s="147"/>
      <c r="Q233" s="114">
        <f t="shared" si="6"/>
        <v>61.82536393198</v>
      </c>
      <c r="R233" s="75" t="s">
        <v>12</v>
      </c>
    </row>
    <row r="234" spans="1:18" ht="15" customHeight="1">
      <c r="A234" s="75">
        <v>2013</v>
      </c>
      <c r="B234" s="75" t="s">
        <v>129</v>
      </c>
      <c r="C234" s="600"/>
      <c r="D234" s="600"/>
      <c r="E234" s="600"/>
      <c r="F234" s="68">
        <v>1</v>
      </c>
      <c r="G234" s="75">
        <v>1</v>
      </c>
      <c r="H234" s="75"/>
      <c r="I234" s="68">
        <v>1</v>
      </c>
      <c r="J234" s="25"/>
      <c r="K234" s="25"/>
      <c r="L234" s="25"/>
      <c r="M234" s="69">
        <v>1928</v>
      </c>
      <c r="N234" s="136" t="s">
        <v>67</v>
      </c>
      <c r="O234" s="276">
        <v>12</v>
      </c>
      <c r="P234" s="147"/>
      <c r="Q234" s="114">
        <f t="shared" si="6"/>
        <v>260.31732181886315</v>
      </c>
      <c r="R234" s="75" t="s">
        <v>12</v>
      </c>
    </row>
    <row r="235" spans="1:18" ht="15" customHeight="1">
      <c r="A235" s="75">
        <v>2013</v>
      </c>
      <c r="B235" s="75" t="s">
        <v>129</v>
      </c>
      <c r="C235" s="600"/>
      <c r="D235" s="600"/>
      <c r="E235" s="600"/>
      <c r="F235" s="68">
        <v>1</v>
      </c>
      <c r="G235" s="75">
        <v>1</v>
      </c>
      <c r="H235" s="75"/>
      <c r="I235" s="68">
        <v>1</v>
      </c>
      <c r="J235" s="25"/>
      <c r="K235" s="25"/>
      <c r="L235" s="25"/>
      <c r="M235" s="69">
        <v>1942</v>
      </c>
      <c r="N235" s="136" t="s">
        <v>68</v>
      </c>
      <c r="O235" s="276">
        <v>293.8</v>
      </c>
      <c r="P235" s="147"/>
      <c r="Q235" s="114">
        <f t="shared" si="6"/>
        <v>6373.4357625318335</v>
      </c>
      <c r="R235" s="75" t="s">
        <v>12</v>
      </c>
    </row>
    <row r="236" spans="1:18" ht="15" customHeight="1">
      <c r="A236" s="75">
        <v>2013</v>
      </c>
      <c r="B236" s="75" t="s">
        <v>129</v>
      </c>
      <c r="C236" s="600"/>
      <c r="D236" s="600"/>
      <c r="E236" s="600"/>
      <c r="F236" s="68">
        <v>1</v>
      </c>
      <c r="G236" s="75"/>
      <c r="H236" s="75">
        <v>1</v>
      </c>
      <c r="I236" s="68">
        <v>1</v>
      </c>
      <c r="J236" s="25"/>
      <c r="K236" s="25"/>
      <c r="L236" s="25"/>
      <c r="M236" s="69">
        <v>1933</v>
      </c>
      <c r="N236" s="136" t="s">
        <v>67</v>
      </c>
      <c r="O236" s="276">
        <v>1.98</v>
      </c>
      <c r="P236" s="147"/>
      <c r="Q236" s="114">
        <f t="shared" si="6"/>
        <v>42.95235810011242</v>
      </c>
      <c r="R236" s="75" t="s">
        <v>12</v>
      </c>
    </row>
    <row r="237" spans="1:36" s="1" customFormat="1" ht="15" customHeight="1">
      <c r="A237" s="273">
        <v>2012</v>
      </c>
      <c r="B237" s="273" t="s">
        <v>129</v>
      </c>
      <c r="C237" s="600"/>
      <c r="D237" s="600"/>
      <c r="E237" s="600"/>
      <c r="F237" s="275">
        <v>1</v>
      </c>
      <c r="G237" s="273"/>
      <c r="H237" s="273">
        <v>1</v>
      </c>
      <c r="I237" s="275">
        <v>1</v>
      </c>
      <c r="J237" s="274"/>
      <c r="K237" s="274"/>
      <c r="L237" s="274"/>
      <c r="M237" s="136">
        <v>1925</v>
      </c>
      <c r="N237" s="136" t="s">
        <v>67</v>
      </c>
      <c r="O237" s="276">
        <v>109.43</v>
      </c>
      <c r="P237" s="276"/>
      <c r="Q237" s="114">
        <f t="shared" si="6"/>
        <v>2373.8770438865163</v>
      </c>
      <c r="R237" s="273" t="s">
        <v>12</v>
      </c>
      <c r="S237" s="277"/>
      <c r="T237" s="277"/>
      <c r="U237" s="277"/>
      <c r="V237" s="277"/>
      <c r="W237" s="277"/>
      <c r="X237" s="277"/>
      <c r="Y237" s="277"/>
      <c r="Z237" s="277"/>
      <c r="AA237" s="277"/>
      <c r="AB237" s="277"/>
      <c r="AC237" s="277"/>
      <c r="AD237" s="277"/>
      <c r="AE237" s="277"/>
      <c r="AF237" s="277"/>
      <c r="AG237" s="277"/>
      <c r="AH237" s="277"/>
      <c r="AI237" s="277"/>
      <c r="AJ237" s="277"/>
    </row>
    <row r="238" spans="1:18" ht="15" customHeight="1">
      <c r="A238" s="75">
        <v>2013</v>
      </c>
      <c r="B238" s="75" t="s">
        <v>129</v>
      </c>
      <c r="C238" s="600"/>
      <c r="D238" s="600"/>
      <c r="E238" s="600"/>
      <c r="F238" s="68">
        <v>1</v>
      </c>
      <c r="G238" s="75">
        <v>1</v>
      </c>
      <c r="H238" s="75"/>
      <c r="I238" s="68">
        <v>1</v>
      </c>
      <c r="J238" s="25"/>
      <c r="K238" s="25"/>
      <c r="L238" s="25"/>
      <c r="M238" s="69">
        <v>1929</v>
      </c>
      <c r="N238" s="136" t="s">
        <v>68</v>
      </c>
      <c r="O238" s="276">
        <v>40.98</v>
      </c>
      <c r="P238" s="147"/>
      <c r="Q238" s="114">
        <f t="shared" si="6"/>
        <v>888.9836540114176</v>
      </c>
      <c r="R238" s="75" t="s">
        <v>12</v>
      </c>
    </row>
    <row r="239" spans="1:18" ht="15" customHeight="1">
      <c r="A239" s="75">
        <v>2013</v>
      </c>
      <c r="B239" s="75" t="s">
        <v>129</v>
      </c>
      <c r="C239" s="600"/>
      <c r="D239" s="600"/>
      <c r="E239" s="600"/>
      <c r="F239" s="68">
        <v>1</v>
      </c>
      <c r="G239" s="75"/>
      <c r="H239" s="75">
        <v>1</v>
      </c>
      <c r="I239" s="68">
        <v>1</v>
      </c>
      <c r="J239" s="25"/>
      <c r="K239" s="25"/>
      <c r="L239" s="25"/>
      <c r="M239" s="69">
        <v>1925</v>
      </c>
      <c r="N239" s="136" t="s">
        <v>68</v>
      </c>
      <c r="O239" s="276">
        <v>55.66</v>
      </c>
      <c r="P239" s="147"/>
      <c r="Q239" s="114">
        <f t="shared" si="6"/>
        <v>1207.4385110364935</v>
      </c>
      <c r="R239" s="75" t="s">
        <v>12</v>
      </c>
    </row>
    <row r="240" spans="1:18" ht="15" customHeight="1">
      <c r="A240" s="75">
        <v>2013</v>
      </c>
      <c r="B240" s="75" t="s">
        <v>129</v>
      </c>
      <c r="C240" s="600"/>
      <c r="D240" s="600"/>
      <c r="E240" s="600"/>
      <c r="F240" s="68">
        <v>1</v>
      </c>
      <c r="G240" s="75"/>
      <c r="H240" s="75">
        <v>1</v>
      </c>
      <c r="I240" s="68">
        <v>1</v>
      </c>
      <c r="J240" s="25"/>
      <c r="K240" s="25"/>
      <c r="L240" s="25"/>
      <c r="M240" s="69">
        <v>1932</v>
      </c>
      <c r="N240" s="136" t="s">
        <v>68</v>
      </c>
      <c r="O240" s="276">
        <v>26</v>
      </c>
      <c r="P240" s="147"/>
      <c r="Q240" s="114">
        <f t="shared" si="6"/>
        <v>564.0208639408702</v>
      </c>
      <c r="R240" s="75" t="s">
        <v>12</v>
      </c>
    </row>
    <row r="241" spans="1:18" ht="15" customHeight="1">
      <c r="A241" s="75">
        <v>2013</v>
      </c>
      <c r="B241" s="75" t="s">
        <v>129</v>
      </c>
      <c r="C241" s="600"/>
      <c r="D241" s="600"/>
      <c r="E241" s="600"/>
      <c r="F241" s="68">
        <v>1</v>
      </c>
      <c r="G241" s="75"/>
      <c r="H241" s="75">
        <v>1</v>
      </c>
      <c r="I241" s="68">
        <v>1</v>
      </c>
      <c r="J241" s="25"/>
      <c r="K241" s="25"/>
      <c r="L241" s="25"/>
      <c r="M241" s="69">
        <v>1928</v>
      </c>
      <c r="N241" s="136" t="s">
        <v>68</v>
      </c>
      <c r="O241" s="276">
        <v>72.22</v>
      </c>
      <c r="P241" s="147"/>
      <c r="Q241" s="114">
        <f t="shared" si="6"/>
        <v>1566.6764151465247</v>
      </c>
      <c r="R241" s="75" t="s">
        <v>12</v>
      </c>
    </row>
    <row r="242" spans="1:18" ht="15" customHeight="1">
      <c r="A242" s="75">
        <v>2013</v>
      </c>
      <c r="B242" s="75" t="s">
        <v>129</v>
      </c>
      <c r="C242" s="600"/>
      <c r="D242" s="600"/>
      <c r="E242" s="600"/>
      <c r="F242" s="68">
        <v>1</v>
      </c>
      <c r="G242" s="75"/>
      <c r="H242" s="75">
        <v>1</v>
      </c>
      <c r="I242" s="68">
        <v>1</v>
      </c>
      <c r="J242" s="25"/>
      <c r="K242" s="25"/>
      <c r="L242" s="25"/>
      <c r="M242" s="69">
        <v>1930</v>
      </c>
      <c r="N242" s="136" t="s">
        <v>68</v>
      </c>
      <c r="O242" s="276">
        <v>42.75</v>
      </c>
      <c r="P242" s="147"/>
      <c r="Q242" s="114">
        <f t="shared" si="6"/>
        <v>927.3804589796999</v>
      </c>
      <c r="R242" s="75" t="s">
        <v>12</v>
      </c>
    </row>
    <row r="243" spans="1:18" ht="15" customHeight="1">
      <c r="A243" s="75">
        <v>2013</v>
      </c>
      <c r="B243" s="75" t="s">
        <v>129</v>
      </c>
      <c r="C243" s="600"/>
      <c r="D243" s="600"/>
      <c r="E243" s="600"/>
      <c r="F243" s="68">
        <v>1</v>
      </c>
      <c r="G243" s="75">
        <v>1</v>
      </c>
      <c r="H243" s="75"/>
      <c r="I243" s="68">
        <v>1</v>
      </c>
      <c r="J243" s="25"/>
      <c r="K243" s="25"/>
      <c r="L243" s="25"/>
      <c r="M243" s="69">
        <v>1927</v>
      </c>
      <c r="N243" s="136" t="s">
        <v>68</v>
      </c>
      <c r="O243" s="276">
        <v>50.35</v>
      </c>
      <c r="P243" s="147"/>
      <c r="Q243" s="114">
        <f t="shared" si="6"/>
        <v>1092.2480961316467</v>
      </c>
      <c r="R243" s="75" t="s">
        <v>12</v>
      </c>
    </row>
    <row r="244" spans="1:18" ht="15" customHeight="1">
      <c r="A244" s="75">
        <v>2013</v>
      </c>
      <c r="B244" s="75" t="s">
        <v>129</v>
      </c>
      <c r="C244" s="600"/>
      <c r="D244" s="600"/>
      <c r="E244" s="600"/>
      <c r="F244" s="68">
        <v>1</v>
      </c>
      <c r="G244" s="75"/>
      <c r="H244" s="75">
        <v>1</v>
      </c>
      <c r="I244" s="68">
        <v>1</v>
      </c>
      <c r="J244" s="25"/>
      <c r="K244" s="25"/>
      <c r="L244" s="25"/>
      <c r="M244" s="69">
        <v>1918</v>
      </c>
      <c r="N244" s="136" t="s">
        <v>68</v>
      </c>
      <c r="O244" s="276">
        <v>204.22</v>
      </c>
      <c r="P244" s="147"/>
      <c r="Q244" s="114">
        <f t="shared" si="6"/>
        <v>4430.166955154019</v>
      </c>
      <c r="R244" s="75" t="s">
        <v>12</v>
      </c>
    </row>
    <row r="245" spans="1:18" ht="15" customHeight="1">
      <c r="A245" s="75">
        <v>2013</v>
      </c>
      <c r="B245" s="75" t="s">
        <v>129</v>
      </c>
      <c r="C245" s="600"/>
      <c r="D245" s="600"/>
      <c r="E245" s="600"/>
      <c r="F245" s="68">
        <v>1</v>
      </c>
      <c r="G245" s="75"/>
      <c r="H245" s="75">
        <v>1</v>
      </c>
      <c r="I245" s="68">
        <v>1</v>
      </c>
      <c r="J245" s="25"/>
      <c r="K245" s="25"/>
      <c r="L245" s="25"/>
      <c r="M245" s="69">
        <v>1949</v>
      </c>
      <c r="N245" s="136" t="s">
        <v>68</v>
      </c>
      <c r="O245" s="276">
        <v>3.8</v>
      </c>
      <c r="P245" s="147"/>
      <c r="Q245" s="114">
        <f t="shared" si="6"/>
        <v>82.43381857597333</v>
      </c>
      <c r="R245" s="75" t="s">
        <v>12</v>
      </c>
    </row>
    <row r="246" spans="1:18" ht="15" customHeight="1">
      <c r="A246" s="75">
        <v>2013</v>
      </c>
      <c r="B246" s="75" t="s">
        <v>129</v>
      </c>
      <c r="C246" s="600"/>
      <c r="D246" s="600"/>
      <c r="E246" s="600"/>
      <c r="F246" s="68">
        <v>1</v>
      </c>
      <c r="G246" s="75">
        <v>1</v>
      </c>
      <c r="H246" s="75"/>
      <c r="I246" s="68">
        <v>1</v>
      </c>
      <c r="J246" s="25"/>
      <c r="K246" s="25"/>
      <c r="L246" s="25"/>
      <c r="M246" s="69">
        <v>1931</v>
      </c>
      <c r="N246" s="136" t="s">
        <v>68</v>
      </c>
      <c r="O246" s="276">
        <v>39.67</v>
      </c>
      <c r="P246" s="147"/>
      <c r="Q246" s="114">
        <f t="shared" si="6"/>
        <v>860.5656797128585</v>
      </c>
      <c r="R246" s="75" t="s">
        <v>12</v>
      </c>
    </row>
    <row r="247" spans="1:18" ht="15" customHeight="1">
      <c r="A247" s="75">
        <v>2013</v>
      </c>
      <c r="B247" s="75" t="s">
        <v>129</v>
      </c>
      <c r="C247" s="600"/>
      <c r="D247" s="600"/>
      <c r="E247" s="600"/>
      <c r="F247" s="68">
        <v>1</v>
      </c>
      <c r="G247" s="75">
        <v>1</v>
      </c>
      <c r="H247" s="75"/>
      <c r="I247" s="68">
        <v>1</v>
      </c>
      <c r="J247" s="25"/>
      <c r="K247" s="25"/>
      <c r="L247" s="25"/>
      <c r="M247" s="69">
        <v>1931</v>
      </c>
      <c r="N247" s="136" t="s">
        <v>68</v>
      </c>
      <c r="O247" s="276">
        <v>97.98</v>
      </c>
      <c r="P247" s="147"/>
      <c r="Q247" s="114">
        <f t="shared" si="6"/>
        <v>2125.490932651018</v>
      </c>
      <c r="R247" s="75" t="s">
        <v>12</v>
      </c>
    </row>
    <row r="248" spans="1:18" ht="15" customHeight="1">
      <c r="A248" s="75">
        <v>2013</v>
      </c>
      <c r="B248" s="75" t="s">
        <v>129</v>
      </c>
      <c r="C248" s="600"/>
      <c r="D248" s="600"/>
      <c r="E248" s="600"/>
      <c r="F248" s="68">
        <v>1</v>
      </c>
      <c r="G248" s="75"/>
      <c r="H248" s="75">
        <v>1</v>
      </c>
      <c r="I248" s="68">
        <v>1</v>
      </c>
      <c r="J248" s="25"/>
      <c r="K248" s="25"/>
      <c r="L248" s="25"/>
      <c r="M248" s="69">
        <v>1935</v>
      </c>
      <c r="N248" s="136" t="s">
        <v>68</v>
      </c>
      <c r="O248" s="276">
        <v>268.94</v>
      </c>
      <c r="P248" s="147"/>
      <c r="Q248" s="114">
        <f t="shared" si="6"/>
        <v>5834.145044163754</v>
      </c>
      <c r="R248" s="75" t="s">
        <v>12</v>
      </c>
    </row>
    <row r="249" spans="1:18" ht="15" customHeight="1">
      <c r="A249" s="75">
        <v>2013</v>
      </c>
      <c r="B249" s="75" t="s">
        <v>129</v>
      </c>
      <c r="C249" s="600"/>
      <c r="D249" s="600"/>
      <c r="E249" s="600"/>
      <c r="F249" s="68">
        <v>1</v>
      </c>
      <c r="G249" s="75">
        <v>1</v>
      </c>
      <c r="H249" s="75"/>
      <c r="I249" s="68">
        <v>1</v>
      </c>
      <c r="J249" s="25"/>
      <c r="K249" s="25"/>
      <c r="L249" s="25"/>
      <c r="M249" s="69">
        <v>1931</v>
      </c>
      <c r="N249" s="136" t="s">
        <v>68</v>
      </c>
      <c r="O249" s="276">
        <v>4.47</v>
      </c>
      <c r="P249" s="147"/>
      <c r="Q249" s="114">
        <f t="shared" si="6"/>
        <v>96.96820237752652</v>
      </c>
      <c r="R249" s="75" t="s">
        <v>12</v>
      </c>
    </row>
    <row r="250" spans="1:19" s="43" customFormat="1" ht="15" customHeight="1">
      <c r="A250" s="608" t="s">
        <v>161</v>
      </c>
      <c r="B250" s="608"/>
      <c r="C250" s="299" t="s">
        <v>154</v>
      </c>
      <c r="D250" s="40"/>
      <c r="E250" s="389"/>
      <c r="F250" s="72">
        <f>SUM(F202:F249)</f>
        <v>48</v>
      </c>
      <c r="G250" s="72">
        <f>SUM(G202:G249)</f>
        <v>17</v>
      </c>
      <c r="H250" s="72">
        <f>SUM(H202:H249)</f>
        <v>31</v>
      </c>
      <c r="I250" s="72">
        <f>SUM(I202:I249)</f>
        <v>48</v>
      </c>
      <c r="J250" s="72">
        <f>SUM(J202:J249)</f>
        <v>0</v>
      </c>
      <c r="K250" s="72"/>
      <c r="L250" s="72"/>
      <c r="M250" s="72"/>
      <c r="N250" s="390"/>
      <c r="O250" s="305">
        <f>SUM(O202:O249)</f>
        <v>4228.089999999999</v>
      </c>
      <c r="P250" s="148"/>
      <c r="Q250" s="73">
        <f>SUM(Q202:Q249)</f>
        <v>91720.42210075974</v>
      </c>
      <c r="R250" s="72"/>
      <c r="S250" s="398"/>
    </row>
    <row r="251" spans="1:36" ht="15" customHeight="1">
      <c r="A251" s="609" t="s">
        <v>147</v>
      </c>
      <c r="B251" s="610"/>
      <c r="C251" s="298"/>
      <c r="D251" s="23"/>
      <c r="E251" s="20"/>
      <c r="F251" s="21"/>
      <c r="G251" s="22"/>
      <c r="H251" s="22"/>
      <c r="I251" s="22"/>
      <c r="J251" s="22"/>
      <c r="K251" s="22"/>
      <c r="L251" s="22"/>
      <c r="M251" s="22"/>
      <c r="N251" s="2"/>
      <c r="O251" s="302"/>
      <c r="P251" s="145"/>
      <c r="Q251" s="46"/>
      <c r="R251" s="46"/>
      <c r="S251" s="17"/>
      <c r="T251" s="17"/>
      <c r="U251" s="17"/>
      <c r="V251" s="17"/>
      <c r="W251" s="17"/>
      <c r="X251" s="17"/>
      <c r="Y251" s="17"/>
      <c r="Z251" s="17"/>
      <c r="AA251" s="17"/>
      <c r="AB251" s="17"/>
      <c r="AC251" s="17"/>
      <c r="AD251" s="17"/>
      <c r="AE251" s="17"/>
      <c r="AF251" s="17"/>
      <c r="AG251" s="17"/>
      <c r="AH251" s="17"/>
      <c r="AI251" s="17"/>
      <c r="AJ251" s="17"/>
    </row>
    <row r="252" spans="1:36" ht="47.25" customHeight="1">
      <c r="A252" s="24" t="s">
        <v>124</v>
      </c>
      <c r="B252" s="24" t="s">
        <v>125</v>
      </c>
      <c r="C252" s="4" t="s">
        <v>138</v>
      </c>
      <c r="D252" s="24" t="s">
        <v>44</v>
      </c>
      <c r="E252" s="24" t="s">
        <v>45</v>
      </c>
      <c r="F252" s="23" t="s">
        <v>62</v>
      </c>
      <c r="G252" s="24" t="s">
        <v>156</v>
      </c>
      <c r="H252" s="24" t="s">
        <v>157</v>
      </c>
      <c r="I252" s="24" t="s">
        <v>69</v>
      </c>
      <c r="J252" s="24" t="s">
        <v>63</v>
      </c>
      <c r="K252" s="280" t="s">
        <v>216</v>
      </c>
      <c r="L252" s="280" t="s">
        <v>18</v>
      </c>
      <c r="M252" s="24" t="s">
        <v>61</v>
      </c>
      <c r="N252" s="4" t="s">
        <v>10</v>
      </c>
      <c r="O252" s="303" t="s">
        <v>122</v>
      </c>
      <c r="P252" s="146" t="s">
        <v>123</v>
      </c>
      <c r="Q252" s="140" t="s">
        <v>11</v>
      </c>
      <c r="R252" s="140" t="s">
        <v>21</v>
      </c>
      <c r="S252" s="17"/>
      <c r="T252" s="17"/>
      <c r="U252" s="17"/>
      <c r="V252" s="17"/>
      <c r="W252" s="17"/>
      <c r="X252" s="17"/>
      <c r="Y252" s="17"/>
      <c r="Z252" s="17"/>
      <c r="AA252" s="17"/>
      <c r="AB252" s="17"/>
      <c r="AC252" s="17"/>
      <c r="AD252" s="17"/>
      <c r="AE252" s="17"/>
      <c r="AF252" s="17"/>
      <c r="AG252" s="17"/>
      <c r="AH252" s="17"/>
      <c r="AI252" s="17"/>
      <c r="AJ252" s="17"/>
    </row>
    <row r="253" spans="1:18" ht="15" customHeight="1">
      <c r="A253" s="75">
        <v>2013</v>
      </c>
      <c r="B253" s="75" t="s">
        <v>130</v>
      </c>
      <c r="C253" s="600"/>
      <c r="D253" s="600"/>
      <c r="E253" s="600"/>
      <c r="F253" s="68">
        <v>1</v>
      </c>
      <c r="G253" s="74"/>
      <c r="H253" s="74">
        <v>1</v>
      </c>
      <c r="I253" s="68">
        <v>1</v>
      </c>
      <c r="J253" s="278"/>
      <c r="K253" s="281"/>
      <c r="L253" s="281"/>
      <c r="M253" s="279">
        <v>1912</v>
      </c>
      <c r="N253" s="69" t="s">
        <v>68</v>
      </c>
      <c r="O253" s="147">
        <v>25.46</v>
      </c>
      <c r="P253" s="150"/>
      <c r="Q253" s="114">
        <f aca="true" t="shared" si="7" ref="Q253:Q286">$Q$477/$O$477*O253</f>
        <v>552.3065844590213</v>
      </c>
      <c r="R253" s="75" t="s">
        <v>12</v>
      </c>
    </row>
    <row r="254" spans="1:36" ht="15" customHeight="1">
      <c r="A254" s="48">
        <v>2013</v>
      </c>
      <c r="B254" s="75" t="s">
        <v>130</v>
      </c>
      <c r="C254" s="600"/>
      <c r="D254" s="600"/>
      <c r="E254" s="600"/>
      <c r="F254" s="451">
        <v>1</v>
      </c>
      <c r="G254" s="53"/>
      <c r="H254" s="53">
        <v>1</v>
      </c>
      <c r="I254" s="451">
        <v>1</v>
      </c>
      <c r="J254" s="53"/>
      <c r="K254" s="281"/>
      <c r="L254" s="281"/>
      <c r="M254" s="69">
        <v>1922</v>
      </c>
      <c r="N254" s="69" t="s">
        <v>68</v>
      </c>
      <c r="O254" s="464">
        <v>162.91</v>
      </c>
      <c r="P254" s="150"/>
      <c r="Q254" s="114">
        <f t="shared" si="7"/>
        <v>3534.024574792583</v>
      </c>
      <c r="R254" s="143" t="s">
        <v>12</v>
      </c>
      <c r="S254" s="17"/>
      <c r="T254" s="17"/>
      <c r="U254" s="17"/>
      <c r="V254" s="17"/>
      <c r="W254" s="17"/>
      <c r="X254" s="17"/>
      <c r="Y254" s="17"/>
      <c r="Z254" s="17"/>
      <c r="AA254" s="17"/>
      <c r="AB254" s="17"/>
      <c r="AC254" s="17"/>
      <c r="AD254" s="17"/>
      <c r="AE254" s="17"/>
      <c r="AF254" s="17"/>
      <c r="AG254" s="17"/>
      <c r="AH254" s="17"/>
      <c r="AI254" s="17"/>
      <c r="AJ254" s="17"/>
    </row>
    <row r="255" spans="1:36" ht="15" customHeight="1">
      <c r="A255" s="48">
        <v>2013</v>
      </c>
      <c r="B255" s="75" t="s">
        <v>130</v>
      </c>
      <c r="C255" s="600"/>
      <c r="D255" s="600"/>
      <c r="E255" s="600"/>
      <c r="F255" s="451">
        <v>1</v>
      </c>
      <c r="G255" s="53">
        <v>1</v>
      </c>
      <c r="H255" s="53"/>
      <c r="I255" s="451">
        <v>1</v>
      </c>
      <c r="J255" s="53"/>
      <c r="K255" s="281"/>
      <c r="L255" s="281"/>
      <c r="M255" s="69">
        <v>1935</v>
      </c>
      <c r="N255" s="69" t="s">
        <v>68</v>
      </c>
      <c r="O255" s="464">
        <v>375.12</v>
      </c>
      <c r="P255" s="150"/>
      <c r="Q255" s="114">
        <f t="shared" si="7"/>
        <v>8137.519480057662</v>
      </c>
      <c r="R255" s="143" t="s">
        <v>12</v>
      </c>
      <c r="S255" s="17"/>
      <c r="T255" s="17"/>
      <c r="U255" s="17"/>
      <c r="V255" s="17"/>
      <c r="W255" s="17"/>
      <c r="X255" s="17"/>
      <c r="Y255" s="17"/>
      <c r="Z255" s="17"/>
      <c r="AA255" s="17"/>
      <c r="AB255" s="17"/>
      <c r="AC255" s="17"/>
      <c r="AD255" s="17"/>
      <c r="AE255" s="17"/>
      <c r="AF255" s="17"/>
      <c r="AG255" s="17"/>
      <c r="AH255" s="17"/>
      <c r="AI255" s="17"/>
      <c r="AJ255" s="17"/>
    </row>
    <row r="256" spans="1:36" ht="15" customHeight="1">
      <c r="A256" s="48">
        <v>2013</v>
      </c>
      <c r="B256" s="75" t="s">
        <v>130</v>
      </c>
      <c r="C256" s="600"/>
      <c r="D256" s="600"/>
      <c r="E256" s="600"/>
      <c r="F256" s="451">
        <v>1</v>
      </c>
      <c r="G256" s="74"/>
      <c r="H256" s="74">
        <v>1</v>
      </c>
      <c r="I256" s="451">
        <v>1</v>
      </c>
      <c r="J256" s="74"/>
      <c r="K256" s="281"/>
      <c r="L256" s="281"/>
      <c r="M256" s="69">
        <v>1915</v>
      </c>
      <c r="N256" s="69" t="s">
        <v>68</v>
      </c>
      <c r="O256" s="464">
        <v>3.8</v>
      </c>
      <c r="P256" s="150"/>
      <c r="Q256" s="114">
        <f t="shared" si="7"/>
        <v>82.43381857597333</v>
      </c>
      <c r="R256" s="143" t="s">
        <v>12</v>
      </c>
      <c r="S256" s="17"/>
      <c r="T256" s="17"/>
      <c r="U256" s="17"/>
      <c r="V256" s="17"/>
      <c r="W256" s="17"/>
      <c r="X256" s="17"/>
      <c r="Y256" s="17"/>
      <c r="Z256" s="17"/>
      <c r="AA256" s="17"/>
      <c r="AB256" s="17"/>
      <c r="AC256" s="17"/>
      <c r="AD256" s="17"/>
      <c r="AE256" s="17"/>
      <c r="AF256" s="17"/>
      <c r="AG256" s="17"/>
      <c r="AH256" s="17"/>
      <c r="AI256" s="17"/>
      <c r="AJ256" s="17"/>
    </row>
    <row r="257" spans="1:18" ht="15" customHeight="1">
      <c r="A257" s="75">
        <v>2013</v>
      </c>
      <c r="B257" s="75" t="s">
        <v>130</v>
      </c>
      <c r="C257" s="600"/>
      <c r="D257" s="600"/>
      <c r="E257" s="600"/>
      <c r="F257" s="68">
        <v>1</v>
      </c>
      <c r="G257" s="74">
        <v>1</v>
      </c>
      <c r="H257" s="74"/>
      <c r="I257" s="68">
        <v>1</v>
      </c>
      <c r="J257" s="278"/>
      <c r="K257" s="281"/>
      <c r="L257" s="281"/>
      <c r="M257" s="279">
        <v>1934</v>
      </c>
      <c r="N257" s="69" t="s">
        <v>68</v>
      </c>
      <c r="O257" s="147">
        <v>106.3</v>
      </c>
      <c r="P257" s="150"/>
      <c r="Q257" s="114">
        <f t="shared" si="7"/>
        <v>2305.977609112096</v>
      </c>
      <c r="R257" s="75" t="s">
        <v>12</v>
      </c>
    </row>
    <row r="258" spans="1:18" ht="15" customHeight="1">
      <c r="A258" s="75">
        <v>2013</v>
      </c>
      <c r="B258" s="75" t="s">
        <v>130</v>
      </c>
      <c r="C258" s="600"/>
      <c r="D258" s="600"/>
      <c r="E258" s="600"/>
      <c r="F258" s="68">
        <v>1</v>
      </c>
      <c r="G258" s="74">
        <v>1</v>
      </c>
      <c r="H258" s="74"/>
      <c r="I258" s="68">
        <v>1</v>
      </c>
      <c r="J258" s="278"/>
      <c r="K258" s="281"/>
      <c r="L258" s="281"/>
      <c r="M258" s="279">
        <v>1928</v>
      </c>
      <c r="N258" s="69" t="s">
        <v>67</v>
      </c>
      <c r="O258" s="147">
        <v>13.3</v>
      </c>
      <c r="P258" s="150"/>
      <c r="Q258" s="114">
        <f t="shared" si="7"/>
        <v>288.5183650159067</v>
      </c>
      <c r="R258" s="75" t="s">
        <v>12</v>
      </c>
    </row>
    <row r="259" spans="1:18" ht="15" customHeight="1">
      <c r="A259" s="75">
        <v>2013</v>
      </c>
      <c r="B259" s="75" t="s">
        <v>130</v>
      </c>
      <c r="C259" s="600"/>
      <c r="D259" s="600"/>
      <c r="E259" s="600"/>
      <c r="F259" s="68">
        <v>1</v>
      </c>
      <c r="G259" s="74">
        <v>1</v>
      </c>
      <c r="H259" s="74"/>
      <c r="I259" s="68">
        <v>1</v>
      </c>
      <c r="J259" s="278"/>
      <c r="K259" s="281"/>
      <c r="L259" s="281"/>
      <c r="M259" s="279">
        <v>1927</v>
      </c>
      <c r="N259" s="69" t="s">
        <v>67</v>
      </c>
      <c r="O259" s="147">
        <v>12</v>
      </c>
      <c r="P259" s="150"/>
      <c r="Q259" s="114">
        <f t="shared" si="7"/>
        <v>260.31732181886315</v>
      </c>
      <c r="R259" s="75" t="s">
        <v>12</v>
      </c>
    </row>
    <row r="260" spans="1:18" ht="15" customHeight="1">
      <c r="A260" s="75">
        <v>2013</v>
      </c>
      <c r="B260" s="75" t="s">
        <v>130</v>
      </c>
      <c r="C260" s="600"/>
      <c r="D260" s="600"/>
      <c r="E260" s="600"/>
      <c r="F260" s="75">
        <v>1</v>
      </c>
      <c r="G260" s="74"/>
      <c r="H260" s="74">
        <v>1</v>
      </c>
      <c r="I260" s="69">
        <v>1</v>
      </c>
      <c r="J260" s="278"/>
      <c r="K260" s="25"/>
      <c r="L260" s="25"/>
      <c r="M260" s="450">
        <v>1912</v>
      </c>
      <c r="N260" s="69" t="s">
        <v>67</v>
      </c>
      <c r="O260" s="189">
        <v>12</v>
      </c>
      <c r="P260" s="204"/>
      <c r="Q260" s="114">
        <f t="shared" si="7"/>
        <v>260.31732181886315</v>
      </c>
      <c r="R260" s="465" t="s">
        <v>12</v>
      </c>
    </row>
    <row r="261" spans="1:18" ht="15" customHeight="1">
      <c r="A261" s="75">
        <v>2013</v>
      </c>
      <c r="B261" s="75" t="s">
        <v>130</v>
      </c>
      <c r="C261" s="600"/>
      <c r="D261" s="600"/>
      <c r="E261" s="600"/>
      <c r="F261" s="68">
        <v>1</v>
      </c>
      <c r="G261" s="74"/>
      <c r="H261" s="74">
        <v>1</v>
      </c>
      <c r="I261" s="68">
        <v>1</v>
      </c>
      <c r="J261" s="278"/>
      <c r="K261" s="281"/>
      <c r="L261" s="281"/>
      <c r="M261" s="279">
        <v>1934</v>
      </c>
      <c r="N261" s="69" t="s">
        <v>67</v>
      </c>
      <c r="O261" s="147">
        <v>12</v>
      </c>
      <c r="P261" s="150"/>
      <c r="Q261" s="114">
        <f t="shared" si="7"/>
        <v>260.31732181886315</v>
      </c>
      <c r="R261" s="75" t="s">
        <v>12</v>
      </c>
    </row>
    <row r="262" spans="1:18" ht="15" customHeight="1">
      <c r="A262" s="75">
        <v>2013</v>
      </c>
      <c r="B262" s="75" t="s">
        <v>130</v>
      </c>
      <c r="C262" s="600"/>
      <c r="D262" s="600"/>
      <c r="E262" s="600"/>
      <c r="F262" s="68">
        <v>1</v>
      </c>
      <c r="G262" s="74">
        <v>1</v>
      </c>
      <c r="H262" s="74"/>
      <c r="I262" s="68">
        <v>1</v>
      </c>
      <c r="J262" s="278"/>
      <c r="K262" s="281"/>
      <c r="L262" s="281"/>
      <c r="M262" s="279">
        <v>1952</v>
      </c>
      <c r="N262" s="69" t="s">
        <v>68</v>
      </c>
      <c r="O262" s="147">
        <v>29.2</v>
      </c>
      <c r="P262" s="150"/>
      <c r="Q262" s="114">
        <f t="shared" si="7"/>
        <v>633.4388164259003</v>
      </c>
      <c r="R262" s="75" t="s">
        <v>12</v>
      </c>
    </row>
    <row r="263" spans="1:18" ht="15" customHeight="1">
      <c r="A263" s="75">
        <v>2013</v>
      </c>
      <c r="B263" s="75" t="s">
        <v>130</v>
      </c>
      <c r="C263" s="600"/>
      <c r="D263" s="600"/>
      <c r="E263" s="600"/>
      <c r="F263" s="68">
        <v>1</v>
      </c>
      <c r="G263" s="74">
        <v>1</v>
      </c>
      <c r="H263" s="74"/>
      <c r="I263" s="68">
        <v>1</v>
      </c>
      <c r="J263" s="278"/>
      <c r="K263" s="281"/>
      <c r="L263" s="281"/>
      <c r="M263" s="279">
        <v>1936</v>
      </c>
      <c r="N263" s="69" t="s">
        <v>68</v>
      </c>
      <c r="O263" s="147">
        <v>12.54</v>
      </c>
      <c r="P263" s="150"/>
      <c r="Q263" s="114">
        <f t="shared" si="7"/>
        <v>272.031601300712</v>
      </c>
      <c r="R263" s="75" t="s">
        <v>12</v>
      </c>
    </row>
    <row r="264" spans="1:18" ht="15" customHeight="1">
      <c r="A264" s="75">
        <v>2013</v>
      </c>
      <c r="B264" s="75" t="s">
        <v>130</v>
      </c>
      <c r="C264" s="600"/>
      <c r="D264" s="600"/>
      <c r="E264" s="600"/>
      <c r="F264" s="68">
        <v>1</v>
      </c>
      <c r="G264" s="74">
        <v>1</v>
      </c>
      <c r="H264" s="74"/>
      <c r="I264" s="68">
        <v>1</v>
      </c>
      <c r="J264" s="278"/>
      <c r="K264" s="281"/>
      <c r="L264" s="281"/>
      <c r="M264" s="279">
        <v>1932</v>
      </c>
      <c r="N264" s="69" t="s">
        <v>67</v>
      </c>
      <c r="O264" s="147">
        <v>32.9</v>
      </c>
      <c r="P264" s="150"/>
      <c r="Q264" s="114">
        <f t="shared" si="7"/>
        <v>713.7033239867164</v>
      </c>
      <c r="R264" s="75" t="s">
        <v>12</v>
      </c>
    </row>
    <row r="265" spans="1:18" ht="15" customHeight="1">
      <c r="A265" s="75">
        <v>2013</v>
      </c>
      <c r="B265" s="75" t="s">
        <v>130</v>
      </c>
      <c r="C265" s="600"/>
      <c r="D265" s="600"/>
      <c r="E265" s="600"/>
      <c r="F265" s="68">
        <v>1</v>
      </c>
      <c r="G265" s="74">
        <v>1</v>
      </c>
      <c r="H265" s="74"/>
      <c r="I265" s="68">
        <v>1</v>
      </c>
      <c r="J265" s="278"/>
      <c r="K265" s="281"/>
      <c r="L265" s="281"/>
      <c r="M265" s="279">
        <v>1927</v>
      </c>
      <c r="N265" s="69" t="s">
        <v>68</v>
      </c>
      <c r="O265" s="147">
        <v>103.7</v>
      </c>
      <c r="P265" s="150"/>
      <c r="Q265" s="114">
        <f t="shared" si="7"/>
        <v>2249.5755227180093</v>
      </c>
      <c r="R265" s="75" t="s">
        <v>12</v>
      </c>
    </row>
    <row r="266" spans="1:18" ht="15" customHeight="1">
      <c r="A266" s="75">
        <v>2013</v>
      </c>
      <c r="B266" s="75" t="s">
        <v>130</v>
      </c>
      <c r="C266" s="600"/>
      <c r="D266" s="600"/>
      <c r="E266" s="600"/>
      <c r="F266" s="68">
        <v>1</v>
      </c>
      <c r="G266" s="74">
        <v>1</v>
      </c>
      <c r="H266" s="74"/>
      <c r="I266" s="68">
        <v>1</v>
      </c>
      <c r="J266" s="278"/>
      <c r="K266" s="281"/>
      <c r="L266" s="281"/>
      <c r="M266" s="279">
        <v>1931</v>
      </c>
      <c r="N266" s="69" t="s">
        <v>68</v>
      </c>
      <c r="O266" s="147">
        <v>38.61</v>
      </c>
      <c r="P266" s="150"/>
      <c r="Q266" s="114">
        <f t="shared" si="7"/>
        <v>837.5709829521921</v>
      </c>
      <c r="R266" s="75" t="s">
        <v>12</v>
      </c>
    </row>
    <row r="267" spans="1:18" ht="15" customHeight="1">
      <c r="A267" s="75">
        <v>2013</v>
      </c>
      <c r="B267" s="75" t="s">
        <v>130</v>
      </c>
      <c r="C267" s="600"/>
      <c r="D267" s="600"/>
      <c r="E267" s="600"/>
      <c r="F267" s="68">
        <v>1</v>
      </c>
      <c r="G267" s="74"/>
      <c r="H267" s="74">
        <v>1</v>
      </c>
      <c r="I267" s="68">
        <v>1</v>
      </c>
      <c r="J267" s="278"/>
      <c r="K267" s="281"/>
      <c r="L267" s="281"/>
      <c r="M267" s="279">
        <v>1921</v>
      </c>
      <c r="N267" s="69" t="s">
        <v>68</v>
      </c>
      <c r="O267" s="147">
        <v>91.47</v>
      </c>
      <c r="P267" s="150"/>
      <c r="Q267" s="114">
        <f t="shared" si="7"/>
        <v>1984.2687855642844</v>
      </c>
      <c r="R267" s="75" t="s">
        <v>12</v>
      </c>
    </row>
    <row r="268" spans="1:18" ht="15" customHeight="1">
      <c r="A268" s="75">
        <v>2013</v>
      </c>
      <c r="B268" s="75" t="s">
        <v>130</v>
      </c>
      <c r="C268" s="600"/>
      <c r="D268" s="600"/>
      <c r="E268" s="600"/>
      <c r="F268" s="68">
        <v>1</v>
      </c>
      <c r="G268" s="74"/>
      <c r="H268" s="74">
        <v>1</v>
      </c>
      <c r="I268" s="68">
        <v>1</v>
      </c>
      <c r="J268" s="278"/>
      <c r="K268" s="281"/>
      <c r="L268" s="281"/>
      <c r="M268" s="279">
        <v>1919</v>
      </c>
      <c r="N268" s="69" t="s">
        <v>68</v>
      </c>
      <c r="O268" s="147">
        <v>95.14</v>
      </c>
      <c r="P268" s="150"/>
      <c r="Q268" s="114">
        <f t="shared" si="7"/>
        <v>2063.882499820553</v>
      </c>
      <c r="R268" s="75" t="s">
        <v>12</v>
      </c>
    </row>
    <row r="269" spans="1:18" ht="15" customHeight="1">
      <c r="A269" s="75">
        <v>2013</v>
      </c>
      <c r="B269" s="75" t="s">
        <v>130</v>
      </c>
      <c r="C269" s="600"/>
      <c r="D269" s="600"/>
      <c r="E269" s="600"/>
      <c r="F269" s="75">
        <v>1</v>
      </c>
      <c r="G269" s="74">
        <v>1</v>
      </c>
      <c r="H269" s="74"/>
      <c r="I269" s="69">
        <v>1</v>
      </c>
      <c r="J269" s="278"/>
      <c r="K269" s="25"/>
      <c r="L269" s="25"/>
      <c r="M269" s="450">
        <v>1926</v>
      </c>
      <c r="N269" s="69" t="s">
        <v>67</v>
      </c>
      <c r="O269" s="189">
        <v>12</v>
      </c>
      <c r="P269" s="204"/>
      <c r="Q269" s="114">
        <f t="shared" si="7"/>
        <v>260.31732181886315</v>
      </c>
      <c r="R269" s="465" t="s">
        <v>12</v>
      </c>
    </row>
    <row r="270" spans="1:18" ht="15" customHeight="1">
      <c r="A270" s="75">
        <v>2013</v>
      </c>
      <c r="B270" s="75" t="s">
        <v>130</v>
      </c>
      <c r="C270" s="600"/>
      <c r="D270" s="600"/>
      <c r="E270" s="600"/>
      <c r="F270" s="68">
        <v>1</v>
      </c>
      <c r="G270" s="74"/>
      <c r="H270" s="74">
        <v>1</v>
      </c>
      <c r="I270" s="68">
        <v>1</v>
      </c>
      <c r="J270" s="278"/>
      <c r="K270" s="281"/>
      <c r="L270" s="281"/>
      <c r="M270" s="279">
        <v>1921</v>
      </c>
      <c r="N270" s="69" t="s">
        <v>68</v>
      </c>
      <c r="O270" s="147">
        <v>74.93</v>
      </c>
      <c r="P270" s="150"/>
      <c r="Q270" s="114">
        <f t="shared" si="7"/>
        <v>1625.4647436572848</v>
      </c>
      <c r="R270" s="75" t="s">
        <v>12</v>
      </c>
    </row>
    <row r="271" spans="1:18" ht="15" customHeight="1">
      <c r="A271" s="75">
        <v>2013</v>
      </c>
      <c r="B271" s="75" t="s">
        <v>130</v>
      </c>
      <c r="C271" s="600"/>
      <c r="D271" s="600"/>
      <c r="E271" s="600"/>
      <c r="F271" s="68">
        <v>1</v>
      </c>
      <c r="G271" s="74"/>
      <c r="H271" s="74">
        <v>1</v>
      </c>
      <c r="I271" s="68">
        <v>1</v>
      </c>
      <c r="J271" s="278"/>
      <c r="K271" s="281"/>
      <c r="L271" s="281"/>
      <c r="M271" s="279">
        <v>1927</v>
      </c>
      <c r="N271" s="69" t="s">
        <v>68</v>
      </c>
      <c r="O271" s="147">
        <v>79.55</v>
      </c>
      <c r="P271" s="150"/>
      <c r="Q271" s="114">
        <f t="shared" si="7"/>
        <v>1725.686912557547</v>
      </c>
      <c r="R271" s="75" t="s">
        <v>12</v>
      </c>
    </row>
    <row r="272" spans="1:18" ht="15" customHeight="1">
      <c r="A272" s="75">
        <v>2013</v>
      </c>
      <c r="B272" s="75" t="s">
        <v>130</v>
      </c>
      <c r="C272" s="600"/>
      <c r="D272" s="600"/>
      <c r="E272" s="600"/>
      <c r="F272" s="68">
        <v>1</v>
      </c>
      <c r="G272" s="74"/>
      <c r="H272" s="74">
        <v>1</v>
      </c>
      <c r="I272" s="68">
        <v>1</v>
      </c>
      <c r="J272" s="278"/>
      <c r="K272" s="281"/>
      <c r="L272" s="281"/>
      <c r="M272" s="279">
        <v>1923</v>
      </c>
      <c r="N272" s="69" t="s">
        <v>67</v>
      </c>
      <c r="O272" s="147">
        <v>12</v>
      </c>
      <c r="P272" s="150"/>
      <c r="Q272" s="114">
        <f t="shared" si="7"/>
        <v>260.31732181886315</v>
      </c>
      <c r="R272" s="75" t="s">
        <v>12</v>
      </c>
    </row>
    <row r="273" spans="1:18" ht="15" customHeight="1">
      <c r="A273" s="75">
        <v>2013</v>
      </c>
      <c r="B273" s="75" t="s">
        <v>130</v>
      </c>
      <c r="C273" s="600"/>
      <c r="D273" s="600"/>
      <c r="E273" s="600"/>
      <c r="F273" s="68">
        <v>1</v>
      </c>
      <c r="G273" s="74"/>
      <c r="H273" s="74">
        <v>1</v>
      </c>
      <c r="I273" s="68">
        <v>1</v>
      </c>
      <c r="J273" s="278"/>
      <c r="K273" s="281"/>
      <c r="L273" s="281"/>
      <c r="M273" s="279">
        <v>1925</v>
      </c>
      <c r="N273" s="69" t="s">
        <v>68</v>
      </c>
      <c r="O273" s="147">
        <v>18.45</v>
      </c>
      <c r="P273" s="150"/>
      <c r="Q273" s="114">
        <f t="shared" si="7"/>
        <v>400.23788229650205</v>
      </c>
      <c r="R273" s="75" t="s">
        <v>12</v>
      </c>
    </row>
    <row r="274" spans="1:18" ht="15" customHeight="1">
      <c r="A274" s="75">
        <v>2013</v>
      </c>
      <c r="B274" s="75" t="s">
        <v>130</v>
      </c>
      <c r="C274" s="600"/>
      <c r="D274" s="600"/>
      <c r="E274" s="600"/>
      <c r="F274" s="68">
        <v>1</v>
      </c>
      <c r="G274" s="74">
        <v>1</v>
      </c>
      <c r="H274" s="74"/>
      <c r="I274" s="68">
        <v>1</v>
      </c>
      <c r="J274" s="278"/>
      <c r="K274" s="281"/>
      <c r="L274" s="281"/>
      <c r="M274" s="279">
        <v>1933</v>
      </c>
      <c r="N274" s="69" t="s">
        <v>68</v>
      </c>
      <c r="O274" s="147">
        <v>99.85</v>
      </c>
      <c r="P274" s="150"/>
      <c r="Q274" s="114">
        <f t="shared" si="7"/>
        <v>2166.057048634457</v>
      </c>
      <c r="R274" s="75" t="s">
        <v>12</v>
      </c>
    </row>
    <row r="275" spans="1:18" ht="15" customHeight="1">
      <c r="A275" s="75">
        <v>2013</v>
      </c>
      <c r="B275" s="75" t="s">
        <v>130</v>
      </c>
      <c r="C275" s="600"/>
      <c r="D275" s="600"/>
      <c r="E275" s="600"/>
      <c r="F275" s="68">
        <v>1</v>
      </c>
      <c r="G275" s="74"/>
      <c r="H275" s="74">
        <v>1</v>
      </c>
      <c r="I275" s="68">
        <v>1</v>
      </c>
      <c r="J275" s="278"/>
      <c r="K275" s="281"/>
      <c r="L275" s="281"/>
      <c r="M275" s="279">
        <v>1929</v>
      </c>
      <c r="N275" s="69" t="s">
        <v>68</v>
      </c>
      <c r="O275" s="147">
        <v>258.85</v>
      </c>
      <c r="P275" s="150"/>
      <c r="Q275" s="114">
        <f t="shared" si="7"/>
        <v>5615.261562734394</v>
      </c>
      <c r="R275" s="75" t="s">
        <v>12</v>
      </c>
    </row>
    <row r="276" spans="1:18" ht="15" customHeight="1">
      <c r="A276" s="75">
        <v>2013</v>
      </c>
      <c r="B276" s="75" t="s">
        <v>130</v>
      </c>
      <c r="C276" s="600"/>
      <c r="D276" s="600"/>
      <c r="E276" s="600"/>
      <c r="F276" s="68">
        <v>1</v>
      </c>
      <c r="G276" s="74">
        <v>1</v>
      </c>
      <c r="H276" s="74"/>
      <c r="I276" s="68">
        <v>1</v>
      </c>
      <c r="J276" s="278"/>
      <c r="K276" s="281"/>
      <c r="L276" s="281"/>
      <c r="M276" s="279">
        <v>1940</v>
      </c>
      <c r="N276" s="69" t="s">
        <v>68</v>
      </c>
      <c r="O276" s="147">
        <v>82.48</v>
      </c>
      <c r="P276" s="150"/>
      <c r="Q276" s="114">
        <f t="shared" si="7"/>
        <v>1789.2477253016527</v>
      </c>
      <c r="R276" s="75" t="s">
        <v>12</v>
      </c>
    </row>
    <row r="277" spans="1:18" ht="15" customHeight="1">
      <c r="A277" s="75">
        <v>2013</v>
      </c>
      <c r="B277" s="75" t="s">
        <v>130</v>
      </c>
      <c r="C277" s="600"/>
      <c r="D277" s="600"/>
      <c r="E277" s="600"/>
      <c r="F277" s="68">
        <v>1</v>
      </c>
      <c r="G277" s="74"/>
      <c r="H277" s="74">
        <v>1</v>
      </c>
      <c r="I277" s="68">
        <v>1</v>
      </c>
      <c r="J277" s="278"/>
      <c r="K277" s="281"/>
      <c r="L277" s="281"/>
      <c r="M277" s="279">
        <v>1914</v>
      </c>
      <c r="N277" s="69" t="s">
        <v>68</v>
      </c>
      <c r="O277" s="147">
        <v>3.35</v>
      </c>
      <c r="P277" s="150"/>
      <c r="Q277" s="114">
        <f t="shared" si="7"/>
        <v>72.67191900776596</v>
      </c>
      <c r="R277" s="75" t="s">
        <v>12</v>
      </c>
    </row>
    <row r="278" spans="1:18" ht="15" customHeight="1">
      <c r="A278" s="75">
        <v>2013</v>
      </c>
      <c r="B278" s="75" t="s">
        <v>130</v>
      </c>
      <c r="C278" s="600"/>
      <c r="D278" s="600"/>
      <c r="E278" s="600"/>
      <c r="F278" s="68">
        <v>1</v>
      </c>
      <c r="G278" s="74">
        <v>1</v>
      </c>
      <c r="H278" s="74"/>
      <c r="I278" s="68">
        <v>1</v>
      </c>
      <c r="J278" s="278"/>
      <c r="K278" s="281"/>
      <c r="L278" s="281"/>
      <c r="M278" s="279">
        <v>1935</v>
      </c>
      <c r="N278" s="69" t="s">
        <v>68</v>
      </c>
      <c r="O278" s="147">
        <v>3.64</v>
      </c>
      <c r="P278" s="150"/>
      <c r="Q278" s="114">
        <f t="shared" si="7"/>
        <v>78.96292095172183</v>
      </c>
      <c r="R278" s="75" t="s">
        <v>12</v>
      </c>
    </row>
    <row r="279" spans="1:18" ht="15" customHeight="1">
      <c r="A279" s="75">
        <v>2013</v>
      </c>
      <c r="B279" s="75" t="s">
        <v>130</v>
      </c>
      <c r="C279" s="600"/>
      <c r="D279" s="600"/>
      <c r="E279" s="600"/>
      <c r="F279" s="68">
        <v>1</v>
      </c>
      <c r="G279" s="74"/>
      <c r="H279" s="74">
        <v>1</v>
      </c>
      <c r="I279" s="68">
        <v>1</v>
      </c>
      <c r="J279" s="278"/>
      <c r="K279" s="281"/>
      <c r="L279" s="281"/>
      <c r="M279" s="279">
        <v>1946</v>
      </c>
      <c r="N279" s="69" t="s">
        <v>67</v>
      </c>
      <c r="O279" s="147">
        <v>6.09</v>
      </c>
      <c r="P279" s="150"/>
      <c r="Q279" s="114">
        <f t="shared" si="7"/>
        <v>132.11104082307304</v>
      </c>
      <c r="R279" s="75" t="s">
        <v>12</v>
      </c>
    </row>
    <row r="280" spans="1:18" ht="15" customHeight="1">
      <c r="A280" s="75">
        <v>2013</v>
      </c>
      <c r="B280" s="75" t="s">
        <v>130</v>
      </c>
      <c r="C280" s="600"/>
      <c r="D280" s="600"/>
      <c r="E280" s="600"/>
      <c r="F280" s="68">
        <v>1</v>
      </c>
      <c r="G280" s="74"/>
      <c r="H280" s="74">
        <v>1</v>
      </c>
      <c r="I280" s="68">
        <v>1</v>
      </c>
      <c r="J280" s="278"/>
      <c r="K280" s="74"/>
      <c r="L280" s="74"/>
      <c r="M280" s="279">
        <v>1943</v>
      </c>
      <c r="N280" s="69" t="s">
        <v>68</v>
      </c>
      <c r="O280" s="147">
        <v>0.79</v>
      </c>
      <c r="P280" s="150"/>
      <c r="Q280" s="114">
        <f t="shared" si="7"/>
        <v>17.137557019741823</v>
      </c>
      <c r="R280" s="75" t="s">
        <v>12</v>
      </c>
    </row>
    <row r="281" spans="1:18" ht="15" customHeight="1">
      <c r="A281" s="75">
        <v>2013</v>
      </c>
      <c r="B281" s="75" t="s">
        <v>130</v>
      </c>
      <c r="C281" s="600"/>
      <c r="D281" s="600"/>
      <c r="E281" s="600"/>
      <c r="F281" s="68">
        <v>1</v>
      </c>
      <c r="G281" s="74">
        <v>1</v>
      </c>
      <c r="H281" s="74"/>
      <c r="I281" s="68">
        <v>1</v>
      </c>
      <c r="J281" s="278"/>
      <c r="K281" s="74"/>
      <c r="L281" s="74"/>
      <c r="M281" s="279">
        <v>1932</v>
      </c>
      <c r="N281" s="69" t="s">
        <v>67</v>
      </c>
      <c r="O281" s="147">
        <v>12</v>
      </c>
      <c r="P281" s="150"/>
      <c r="Q281" s="114">
        <f t="shared" si="7"/>
        <v>260.31732181886315</v>
      </c>
      <c r="R281" s="75" t="s">
        <v>12</v>
      </c>
    </row>
    <row r="282" spans="1:18" ht="15" customHeight="1">
      <c r="A282" s="75">
        <v>2013</v>
      </c>
      <c r="B282" s="75" t="s">
        <v>130</v>
      </c>
      <c r="C282" s="600"/>
      <c r="D282" s="600"/>
      <c r="E282" s="600"/>
      <c r="F282" s="68">
        <v>1</v>
      </c>
      <c r="G282" s="74"/>
      <c r="H282" s="74">
        <v>1</v>
      </c>
      <c r="I282" s="68">
        <v>1</v>
      </c>
      <c r="J282" s="278"/>
      <c r="K282" s="74"/>
      <c r="L282" s="74"/>
      <c r="M282" s="279">
        <v>1934</v>
      </c>
      <c r="N282" s="69" t="s">
        <v>68</v>
      </c>
      <c r="O282" s="147">
        <v>9.51</v>
      </c>
      <c r="P282" s="150"/>
      <c r="Q282" s="114">
        <f t="shared" si="7"/>
        <v>206.30147754144903</v>
      </c>
      <c r="R282" s="75" t="s">
        <v>12</v>
      </c>
    </row>
    <row r="283" spans="1:18" ht="15" customHeight="1">
      <c r="A283" s="75">
        <v>2013</v>
      </c>
      <c r="B283" s="75" t="s">
        <v>130</v>
      </c>
      <c r="C283" s="600"/>
      <c r="D283" s="600"/>
      <c r="E283" s="600"/>
      <c r="F283" s="68">
        <v>1</v>
      </c>
      <c r="G283" s="74">
        <v>1</v>
      </c>
      <c r="H283" s="74"/>
      <c r="I283" s="68">
        <v>1</v>
      </c>
      <c r="J283" s="278"/>
      <c r="K283" s="74"/>
      <c r="L283" s="74"/>
      <c r="M283" s="279">
        <v>1931</v>
      </c>
      <c r="N283" s="69" t="s">
        <v>68</v>
      </c>
      <c r="O283" s="147">
        <v>95.61</v>
      </c>
      <c r="P283" s="150"/>
      <c r="Q283" s="114">
        <f t="shared" si="7"/>
        <v>2074.078261591792</v>
      </c>
      <c r="R283" s="75" t="s">
        <v>12</v>
      </c>
    </row>
    <row r="284" spans="1:18" ht="15" customHeight="1">
      <c r="A284" s="75">
        <v>2013</v>
      </c>
      <c r="B284" s="75" t="s">
        <v>130</v>
      </c>
      <c r="C284" s="600"/>
      <c r="D284" s="600"/>
      <c r="E284" s="600"/>
      <c r="F284" s="75">
        <v>1</v>
      </c>
      <c r="G284" s="74"/>
      <c r="H284" s="74">
        <v>1</v>
      </c>
      <c r="I284" s="69">
        <v>1</v>
      </c>
      <c r="J284" s="278"/>
      <c r="K284" s="25"/>
      <c r="L284" s="25"/>
      <c r="M284" s="450">
        <v>1923</v>
      </c>
      <c r="N284" s="69" t="s">
        <v>67</v>
      </c>
      <c r="O284" s="189">
        <v>12</v>
      </c>
      <c r="P284" s="204"/>
      <c r="Q284" s="114">
        <f t="shared" si="7"/>
        <v>260.31732181886315</v>
      </c>
      <c r="R284" s="465" t="s">
        <v>12</v>
      </c>
    </row>
    <row r="285" spans="1:18" ht="15" customHeight="1">
      <c r="A285" s="75">
        <v>2013</v>
      </c>
      <c r="B285" s="75" t="s">
        <v>130</v>
      </c>
      <c r="C285" s="600"/>
      <c r="D285" s="600"/>
      <c r="E285" s="600"/>
      <c r="F285" s="68">
        <v>1</v>
      </c>
      <c r="G285" s="74">
        <v>1</v>
      </c>
      <c r="H285" s="74"/>
      <c r="I285" s="68">
        <v>1</v>
      </c>
      <c r="J285" s="74"/>
      <c r="K285" s="74"/>
      <c r="L285" s="74"/>
      <c r="M285" s="279">
        <v>1923</v>
      </c>
      <c r="N285" s="69" t="s">
        <v>68</v>
      </c>
      <c r="O285" s="147">
        <v>51.48</v>
      </c>
      <c r="P285" s="150"/>
      <c r="Q285" s="114">
        <f t="shared" si="7"/>
        <v>1116.7613106029228</v>
      </c>
      <c r="R285" s="75" t="s">
        <v>12</v>
      </c>
    </row>
    <row r="286" spans="1:18" ht="15" customHeight="1">
      <c r="A286" s="75">
        <v>2013</v>
      </c>
      <c r="B286" s="75" t="s">
        <v>130</v>
      </c>
      <c r="C286" s="600"/>
      <c r="D286" s="600"/>
      <c r="E286" s="600"/>
      <c r="F286" s="68">
        <v>1</v>
      </c>
      <c r="G286" s="74"/>
      <c r="H286" s="74">
        <v>1</v>
      </c>
      <c r="I286" s="68">
        <v>1</v>
      </c>
      <c r="J286" s="74"/>
      <c r="K286" s="74"/>
      <c r="L286" s="74"/>
      <c r="M286" s="279">
        <v>1922</v>
      </c>
      <c r="N286" s="69" t="s">
        <v>68</v>
      </c>
      <c r="O286" s="147">
        <v>13.07</v>
      </c>
      <c r="P286" s="150"/>
      <c r="Q286" s="114">
        <f t="shared" si="7"/>
        <v>283.5289496810451</v>
      </c>
      <c r="R286" s="75" t="s">
        <v>12</v>
      </c>
    </row>
    <row r="287" spans="1:19" s="43" customFormat="1" ht="15" customHeight="1">
      <c r="A287" s="608" t="s">
        <v>162</v>
      </c>
      <c r="B287" s="608"/>
      <c r="C287" s="40" t="s">
        <v>154</v>
      </c>
      <c r="D287" s="299"/>
      <c r="E287" s="389"/>
      <c r="F287" s="72">
        <f>SUM(F253:F286)</f>
        <v>34</v>
      </c>
      <c r="G287" s="72">
        <f>SUM(G253:G286)</f>
        <v>16</v>
      </c>
      <c r="H287" s="72">
        <f>SUM(H253:H286)</f>
        <v>18</v>
      </c>
      <c r="I287" s="72">
        <f>SUM(I253:I286)</f>
        <v>34</v>
      </c>
      <c r="J287" s="72">
        <f>SUM(J253:J285)</f>
        <v>0</v>
      </c>
      <c r="K287" s="72"/>
      <c r="L287" s="72"/>
      <c r="M287" s="72"/>
      <c r="N287" s="390"/>
      <c r="O287" s="148">
        <f>SUM(O253:O286)</f>
        <v>1972.0999999999997</v>
      </c>
      <c r="P287" s="148"/>
      <c r="Q287" s="73">
        <f>SUM(Q253:Q286)</f>
        <v>42780.982529914996</v>
      </c>
      <c r="R287" s="148"/>
      <c r="S287" s="398"/>
    </row>
    <row r="288" spans="1:36" ht="15" customHeight="1">
      <c r="A288" s="650" t="s">
        <v>148</v>
      </c>
      <c r="B288" s="650"/>
      <c r="C288" s="23"/>
      <c r="D288" s="298"/>
      <c r="E288" s="20"/>
      <c r="F288" s="21"/>
      <c r="G288" s="22"/>
      <c r="H288" s="22"/>
      <c r="I288" s="22"/>
      <c r="J288" s="22"/>
      <c r="K288" s="22"/>
      <c r="L288" s="22"/>
      <c r="M288" s="22"/>
      <c r="N288" s="56"/>
      <c r="O288" s="56"/>
      <c r="P288" s="145"/>
      <c r="Q288" s="46"/>
      <c r="R288" s="46"/>
      <c r="S288" s="17"/>
      <c r="T288" s="17"/>
      <c r="U288" s="17"/>
      <c r="V288" s="17"/>
      <c r="W288" s="17"/>
      <c r="X288" s="17"/>
      <c r="Y288" s="17"/>
      <c r="Z288" s="17"/>
      <c r="AA288" s="17"/>
      <c r="AB288" s="17"/>
      <c r="AC288" s="17"/>
      <c r="AD288" s="17"/>
      <c r="AE288" s="17"/>
      <c r="AF288" s="17"/>
      <c r="AG288" s="17"/>
      <c r="AH288" s="17"/>
      <c r="AI288" s="17"/>
      <c r="AJ288" s="17"/>
    </row>
    <row r="289" spans="1:36" ht="47.25" customHeight="1">
      <c r="A289" s="24" t="s">
        <v>124</v>
      </c>
      <c r="B289" s="24" t="s">
        <v>125</v>
      </c>
      <c r="C289" s="24" t="s">
        <v>138</v>
      </c>
      <c r="D289" s="4" t="s">
        <v>44</v>
      </c>
      <c r="E289" s="24" t="s">
        <v>45</v>
      </c>
      <c r="F289" s="23" t="s">
        <v>62</v>
      </c>
      <c r="G289" s="24" t="s">
        <v>156</v>
      </c>
      <c r="H289" s="24" t="s">
        <v>157</v>
      </c>
      <c r="I289" s="24" t="s">
        <v>69</v>
      </c>
      <c r="J289" s="24" t="s">
        <v>63</v>
      </c>
      <c r="K289" s="280" t="s">
        <v>216</v>
      </c>
      <c r="L289" s="280" t="s">
        <v>18</v>
      </c>
      <c r="M289" s="24" t="s">
        <v>61</v>
      </c>
      <c r="N289" s="24" t="s">
        <v>10</v>
      </c>
      <c r="O289" s="146" t="s">
        <v>122</v>
      </c>
      <c r="P289" s="146" t="s">
        <v>123</v>
      </c>
      <c r="Q289" s="140" t="s">
        <v>11</v>
      </c>
      <c r="R289" s="140" t="s">
        <v>21</v>
      </c>
      <c r="S289" s="17"/>
      <c r="T289" s="17"/>
      <c r="U289" s="17"/>
      <c r="V289" s="17"/>
      <c r="W289" s="17"/>
      <c r="X289" s="17"/>
      <c r="Y289" s="17"/>
      <c r="Z289" s="17"/>
      <c r="AA289" s="17"/>
      <c r="AB289" s="17"/>
      <c r="AC289" s="17"/>
      <c r="AD289" s="17"/>
      <c r="AE289" s="17"/>
      <c r="AF289" s="17"/>
      <c r="AG289" s="17"/>
      <c r="AH289" s="17"/>
      <c r="AI289" s="17"/>
      <c r="AJ289" s="17"/>
    </row>
    <row r="290" spans="1:18" ht="15" customHeight="1">
      <c r="A290" s="75">
        <v>2013</v>
      </c>
      <c r="B290" s="75" t="s">
        <v>131</v>
      </c>
      <c r="C290" s="600"/>
      <c r="D290" s="600"/>
      <c r="E290" s="600"/>
      <c r="F290" s="68">
        <v>1</v>
      </c>
      <c r="G290" s="74">
        <v>1</v>
      </c>
      <c r="H290" s="74"/>
      <c r="I290" s="68">
        <v>1</v>
      </c>
      <c r="J290" s="278"/>
      <c r="K290" s="281"/>
      <c r="L290" s="281"/>
      <c r="M290" s="279">
        <v>1934</v>
      </c>
      <c r="N290" s="136" t="s">
        <v>68</v>
      </c>
      <c r="O290" s="276">
        <v>83.35</v>
      </c>
      <c r="P290" s="151"/>
      <c r="Q290" s="114">
        <f aca="true" t="shared" si="8" ref="Q290:Q320">$Q$477/$O$477*O290</f>
        <v>1808.1207311335202</v>
      </c>
      <c r="R290" s="75" t="s">
        <v>12</v>
      </c>
    </row>
    <row r="291" spans="1:18" ht="15" customHeight="1">
      <c r="A291" s="75">
        <v>2013</v>
      </c>
      <c r="B291" s="75" t="s">
        <v>131</v>
      </c>
      <c r="C291" s="600"/>
      <c r="D291" s="600"/>
      <c r="E291" s="600"/>
      <c r="F291" s="68">
        <v>1</v>
      </c>
      <c r="G291" s="74"/>
      <c r="H291" s="74">
        <v>1</v>
      </c>
      <c r="I291" s="68">
        <v>1</v>
      </c>
      <c r="J291" s="278"/>
      <c r="K291" s="281"/>
      <c r="L291" s="281"/>
      <c r="M291" s="279">
        <v>1929</v>
      </c>
      <c r="N291" s="136" t="s">
        <v>68</v>
      </c>
      <c r="O291" s="276">
        <v>96.04</v>
      </c>
      <c r="P291" s="151"/>
      <c r="Q291" s="114">
        <f t="shared" si="8"/>
        <v>2083.4062989569684</v>
      </c>
      <c r="R291" s="75" t="s">
        <v>12</v>
      </c>
    </row>
    <row r="292" spans="1:18" ht="15" customHeight="1">
      <c r="A292" s="75">
        <v>2013</v>
      </c>
      <c r="B292" s="75" t="s">
        <v>131</v>
      </c>
      <c r="C292" s="600"/>
      <c r="D292" s="600"/>
      <c r="E292" s="600"/>
      <c r="F292" s="68">
        <v>1</v>
      </c>
      <c r="G292" s="74">
        <v>1</v>
      </c>
      <c r="H292" s="74"/>
      <c r="I292" s="68">
        <v>1</v>
      </c>
      <c r="J292" s="278"/>
      <c r="K292" s="281"/>
      <c r="L292" s="281"/>
      <c r="M292" s="279">
        <v>1928</v>
      </c>
      <c r="N292" s="136" t="s">
        <v>68</v>
      </c>
      <c r="O292" s="276">
        <v>18.33</v>
      </c>
      <c r="P292" s="151"/>
      <c r="Q292" s="114">
        <f t="shared" si="8"/>
        <v>397.63470907831345</v>
      </c>
      <c r="R292" s="75" t="s">
        <v>12</v>
      </c>
    </row>
    <row r="293" spans="1:18" ht="15" customHeight="1">
      <c r="A293" s="75">
        <v>2013</v>
      </c>
      <c r="B293" s="75" t="s">
        <v>131</v>
      </c>
      <c r="C293" s="600"/>
      <c r="D293" s="600"/>
      <c r="E293" s="600"/>
      <c r="F293" s="68">
        <v>1</v>
      </c>
      <c r="G293" s="75"/>
      <c r="H293" s="75">
        <v>1</v>
      </c>
      <c r="I293" s="68">
        <v>1</v>
      </c>
      <c r="J293" s="278"/>
      <c r="K293" s="281"/>
      <c r="L293" s="281"/>
      <c r="M293" s="279">
        <v>1923</v>
      </c>
      <c r="N293" s="136" t="s">
        <v>68</v>
      </c>
      <c r="O293" s="276">
        <v>32.95</v>
      </c>
      <c r="P293" s="151"/>
      <c r="Q293" s="114">
        <f t="shared" si="8"/>
        <v>714.7879794942951</v>
      </c>
      <c r="R293" s="75" t="s">
        <v>12</v>
      </c>
    </row>
    <row r="294" spans="1:18" ht="15" customHeight="1">
      <c r="A294" s="75">
        <v>2013</v>
      </c>
      <c r="B294" s="75" t="s">
        <v>131</v>
      </c>
      <c r="C294" s="600"/>
      <c r="D294" s="600"/>
      <c r="E294" s="600"/>
      <c r="F294" s="68">
        <v>1</v>
      </c>
      <c r="G294" s="75"/>
      <c r="H294" s="75">
        <v>1</v>
      </c>
      <c r="I294" s="68">
        <v>1</v>
      </c>
      <c r="J294" s="278"/>
      <c r="K294" s="281"/>
      <c r="L294" s="281"/>
      <c r="M294" s="279">
        <v>1938</v>
      </c>
      <c r="N294" s="136" t="s">
        <v>68</v>
      </c>
      <c r="O294" s="276">
        <v>3.72</v>
      </c>
      <c r="P294" s="151"/>
      <c r="Q294" s="114">
        <f t="shared" si="8"/>
        <v>80.69836976384758</v>
      </c>
      <c r="R294" s="75" t="s">
        <v>12</v>
      </c>
    </row>
    <row r="295" spans="1:18" ht="15" customHeight="1">
      <c r="A295" s="75">
        <v>2013</v>
      </c>
      <c r="B295" s="75" t="s">
        <v>131</v>
      </c>
      <c r="C295" s="600"/>
      <c r="D295" s="600"/>
      <c r="E295" s="600"/>
      <c r="F295" s="68">
        <v>1</v>
      </c>
      <c r="G295" s="75"/>
      <c r="H295" s="75">
        <v>1</v>
      </c>
      <c r="I295" s="68">
        <v>1</v>
      </c>
      <c r="J295" s="278"/>
      <c r="K295" s="281"/>
      <c r="L295" s="281"/>
      <c r="M295" s="279">
        <v>1930</v>
      </c>
      <c r="N295" s="136" t="s">
        <v>67</v>
      </c>
      <c r="O295" s="276">
        <v>2.7</v>
      </c>
      <c r="P295" s="151"/>
      <c r="Q295" s="114">
        <f t="shared" si="8"/>
        <v>58.57139740924421</v>
      </c>
      <c r="R295" s="75" t="s">
        <v>12</v>
      </c>
    </row>
    <row r="296" spans="1:18" ht="15" customHeight="1">
      <c r="A296" s="75">
        <v>2013</v>
      </c>
      <c r="B296" s="75" t="s">
        <v>131</v>
      </c>
      <c r="C296" s="600"/>
      <c r="D296" s="600"/>
      <c r="E296" s="600"/>
      <c r="F296" s="68">
        <v>1</v>
      </c>
      <c r="G296" s="75">
        <v>1</v>
      </c>
      <c r="H296" s="75"/>
      <c r="I296" s="68">
        <v>1</v>
      </c>
      <c r="J296" s="278"/>
      <c r="K296" s="281"/>
      <c r="L296" s="281"/>
      <c r="M296" s="279">
        <v>1932</v>
      </c>
      <c r="N296" s="136" t="s">
        <v>67</v>
      </c>
      <c r="O296" s="276">
        <v>14.7</v>
      </c>
      <c r="P296" s="151"/>
      <c r="Q296" s="114">
        <f t="shared" si="8"/>
        <v>318.88871922810733</v>
      </c>
      <c r="R296" s="75" t="s">
        <v>12</v>
      </c>
    </row>
    <row r="297" spans="1:18" ht="15" customHeight="1">
      <c r="A297" s="75">
        <v>2013</v>
      </c>
      <c r="B297" s="75" t="s">
        <v>131</v>
      </c>
      <c r="C297" s="600"/>
      <c r="D297" s="600"/>
      <c r="E297" s="600"/>
      <c r="F297" s="68">
        <v>1</v>
      </c>
      <c r="G297" s="75">
        <v>1</v>
      </c>
      <c r="H297" s="75"/>
      <c r="I297" s="68">
        <v>1</v>
      </c>
      <c r="J297" s="278"/>
      <c r="K297" s="281"/>
      <c r="L297" s="281"/>
      <c r="M297" s="279">
        <v>1926</v>
      </c>
      <c r="N297" s="136" t="s">
        <v>68</v>
      </c>
      <c r="O297" s="276">
        <v>79.69</v>
      </c>
      <c r="P297" s="151"/>
      <c r="Q297" s="114">
        <f t="shared" si="8"/>
        <v>1728.723947978767</v>
      </c>
      <c r="R297" s="75" t="s">
        <v>12</v>
      </c>
    </row>
    <row r="298" spans="1:18" ht="15" customHeight="1">
      <c r="A298" s="75">
        <v>2013</v>
      </c>
      <c r="B298" s="75" t="s">
        <v>131</v>
      </c>
      <c r="C298" s="600"/>
      <c r="D298" s="600"/>
      <c r="E298" s="600"/>
      <c r="F298" s="68">
        <v>1</v>
      </c>
      <c r="G298" s="75"/>
      <c r="H298" s="75">
        <v>1</v>
      </c>
      <c r="I298" s="68">
        <v>1</v>
      </c>
      <c r="J298" s="278"/>
      <c r="K298" s="281"/>
      <c r="L298" s="281"/>
      <c r="M298" s="279">
        <v>1926</v>
      </c>
      <c r="N298" s="136" t="s">
        <v>68</v>
      </c>
      <c r="O298" s="276">
        <v>29.74</v>
      </c>
      <c r="P298" s="151"/>
      <c r="Q298" s="114">
        <f t="shared" si="8"/>
        <v>645.1530959077492</v>
      </c>
      <c r="R298" s="75" t="s">
        <v>12</v>
      </c>
    </row>
    <row r="299" spans="1:18" ht="15" customHeight="1">
      <c r="A299" s="75">
        <v>2013</v>
      </c>
      <c r="B299" s="75" t="s">
        <v>131</v>
      </c>
      <c r="C299" s="600"/>
      <c r="D299" s="600"/>
      <c r="E299" s="600"/>
      <c r="F299" s="68">
        <v>1</v>
      </c>
      <c r="G299" s="75">
        <v>1</v>
      </c>
      <c r="H299" s="75"/>
      <c r="I299" s="68">
        <v>1</v>
      </c>
      <c r="J299" s="278"/>
      <c r="K299" s="281"/>
      <c r="L299" s="281"/>
      <c r="M299" s="279">
        <v>1919</v>
      </c>
      <c r="N299" s="136" t="s">
        <v>68</v>
      </c>
      <c r="O299" s="276">
        <v>180.75</v>
      </c>
      <c r="P299" s="151"/>
      <c r="Q299" s="114">
        <f t="shared" si="8"/>
        <v>3921.029659896626</v>
      </c>
      <c r="R299" s="75" t="s">
        <v>12</v>
      </c>
    </row>
    <row r="300" spans="1:18" ht="15" customHeight="1">
      <c r="A300" s="75">
        <v>2013</v>
      </c>
      <c r="B300" s="75" t="s">
        <v>131</v>
      </c>
      <c r="C300" s="600"/>
      <c r="D300" s="600"/>
      <c r="E300" s="600"/>
      <c r="F300" s="68">
        <v>1</v>
      </c>
      <c r="G300" s="75"/>
      <c r="H300" s="75">
        <v>1</v>
      </c>
      <c r="I300" s="68">
        <v>1</v>
      </c>
      <c r="J300" s="278"/>
      <c r="K300" s="281"/>
      <c r="L300" s="281"/>
      <c r="M300" s="279">
        <v>1930</v>
      </c>
      <c r="N300" s="136" t="s">
        <v>68</v>
      </c>
      <c r="O300" s="276">
        <v>46.55</v>
      </c>
      <c r="P300" s="151"/>
      <c r="Q300" s="114">
        <f t="shared" si="8"/>
        <v>1009.8142775556732</v>
      </c>
      <c r="R300" s="75" t="s">
        <v>12</v>
      </c>
    </row>
    <row r="301" spans="1:18" ht="15" customHeight="1">
      <c r="A301" s="75">
        <v>2013</v>
      </c>
      <c r="B301" s="75" t="s">
        <v>131</v>
      </c>
      <c r="C301" s="600"/>
      <c r="D301" s="600"/>
      <c r="E301" s="600"/>
      <c r="F301" s="68">
        <v>1</v>
      </c>
      <c r="G301" s="75">
        <v>1</v>
      </c>
      <c r="H301" s="75"/>
      <c r="I301" s="68">
        <v>1</v>
      </c>
      <c r="J301" s="278"/>
      <c r="K301" s="281"/>
      <c r="L301" s="281"/>
      <c r="M301" s="279">
        <v>1934</v>
      </c>
      <c r="N301" s="136" t="s">
        <v>68</v>
      </c>
      <c r="O301" s="276">
        <v>3.14</v>
      </c>
      <c r="P301" s="151"/>
      <c r="Q301" s="114">
        <f t="shared" si="8"/>
        <v>68.11636587593586</v>
      </c>
      <c r="R301" s="75" t="s">
        <v>12</v>
      </c>
    </row>
    <row r="302" spans="1:18" ht="15" customHeight="1">
      <c r="A302" s="75">
        <v>2013</v>
      </c>
      <c r="B302" s="75" t="s">
        <v>131</v>
      </c>
      <c r="C302" s="600"/>
      <c r="D302" s="600"/>
      <c r="E302" s="600"/>
      <c r="F302" s="68">
        <v>1</v>
      </c>
      <c r="G302" s="75"/>
      <c r="H302" s="75">
        <v>1</v>
      </c>
      <c r="I302" s="68">
        <v>1</v>
      </c>
      <c r="J302" s="278"/>
      <c r="K302" s="281"/>
      <c r="L302" s="281"/>
      <c r="M302" s="279">
        <v>1935</v>
      </c>
      <c r="N302" s="136" t="s">
        <v>67</v>
      </c>
      <c r="O302" s="276">
        <v>27.14</v>
      </c>
      <c r="P302" s="151"/>
      <c r="Q302" s="114">
        <f t="shared" si="8"/>
        <v>588.7510095136622</v>
      </c>
      <c r="R302" s="75" t="s">
        <v>12</v>
      </c>
    </row>
    <row r="303" spans="1:36" ht="15" customHeight="1">
      <c r="A303" s="317">
        <v>2013</v>
      </c>
      <c r="B303" s="288" t="s">
        <v>131</v>
      </c>
      <c r="C303" s="600"/>
      <c r="D303" s="600"/>
      <c r="E303" s="600"/>
      <c r="F303" s="68">
        <v>1</v>
      </c>
      <c r="G303" s="75">
        <v>1</v>
      </c>
      <c r="H303" s="75"/>
      <c r="I303" s="68">
        <v>1</v>
      </c>
      <c r="J303" s="25"/>
      <c r="K303" s="25"/>
      <c r="L303" s="25"/>
      <c r="M303" s="279">
        <v>1933</v>
      </c>
      <c r="N303" s="136" t="s">
        <v>67</v>
      </c>
      <c r="O303" s="204">
        <v>12</v>
      </c>
      <c r="P303" s="156"/>
      <c r="Q303" s="114">
        <f t="shared" si="8"/>
        <v>260.31732181886315</v>
      </c>
      <c r="R303" s="75" t="s">
        <v>12</v>
      </c>
      <c r="S303" s="17"/>
      <c r="T303" s="17"/>
      <c r="U303" s="17"/>
      <c r="V303" s="17"/>
      <c r="W303" s="17"/>
      <c r="X303" s="17"/>
      <c r="Y303" s="17"/>
      <c r="Z303" s="17"/>
      <c r="AA303" s="17"/>
      <c r="AB303" s="17"/>
      <c r="AC303" s="17"/>
      <c r="AD303" s="17"/>
      <c r="AE303" s="17"/>
      <c r="AF303" s="17"/>
      <c r="AG303" s="17"/>
      <c r="AH303" s="17"/>
      <c r="AI303" s="17"/>
      <c r="AJ303" s="17"/>
    </row>
    <row r="304" spans="1:18" ht="15" customHeight="1">
      <c r="A304" s="75">
        <v>2013</v>
      </c>
      <c r="B304" s="75" t="s">
        <v>131</v>
      </c>
      <c r="C304" s="600"/>
      <c r="D304" s="600"/>
      <c r="E304" s="600"/>
      <c r="F304" s="68">
        <v>1</v>
      </c>
      <c r="G304" s="75"/>
      <c r="H304" s="75">
        <v>1</v>
      </c>
      <c r="I304" s="68">
        <v>1</v>
      </c>
      <c r="J304" s="278"/>
      <c r="K304" s="281"/>
      <c r="L304" s="281"/>
      <c r="M304" s="279">
        <v>1921</v>
      </c>
      <c r="N304" s="136" t="s">
        <v>68</v>
      </c>
      <c r="O304" s="276">
        <v>48.54</v>
      </c>
      <c r="P304" s="151"/>
      <c r="Q304" s="114">
        <f t="shared" si="8"/>
        <v>1052.9835667573013</v>
      </c>
      <c r="R304" s="75" t="s">
        <v>12</v>
      </c>
    </row>
    <row r="305" spans="1:36" ht="15" customHeight="1">
      <c r="A305" s="317">
        <v>2013</v>
      </c>
      <c r="B305" s="288" t="s">
        <v>131</v>
      </c>
      <c r="C305" s="600"/>
      <c r="D305" s="600"/>
      <c r="E305" s="600"/>
      <c r="F305" s="68">
        <v>1</v>
      </c>
      <c r="G305" s="75"/>
      <c r="H305" s="75">
        <v>1</v>
      </c>
      <c r="I305" s="68">
        <v>1</v>
      </c>
      <c r="J305" s="25"/>
      <c r="K305" s="25"/>
      <c r="L305" s="25"/>
      <c r="M305" s="279">
        <v>1940</v>
      </c>
      <c r="N305" s="136" t="s">
        <v>67</v>
      </c>
      <c r="O305" s="204">
        <v>12</v>
      </c>
      <c r="P305" s="156"/>
      <c r="Q305" s="114">
        <f t="shared" si="8"/>
        <v>260.31732181886315</v>
      </c>
      <c r="R305" s="75" t="s">
        <v>12</v>
      </c>
      <c r="S305" s="17"/>
      <c r="T305" s="17"/>
      <c r="U305" s="17"/>
      <c r="V305" s="17"/>
      <c r="W305" s="17"/>
      <c r="X305" s="17"/>
      <c r="Y305" s="17"/>
      <c r="Z305" s="17"/>
      <c r="AA305" s="17"/>
      <c r="AB305" s="17"/>
      <c r="AC305" s="17"/>
      <c r="AD305" s="17"/>
      <c r="AE305" s="17"/>
      <c r="AF305" s="17"/>
      <c r="AG305" s="17"/>
      <c r="AH305" s="17"/>
      <c r="AI305" s="17"/>
      <c r="AJ305" s="17"/>
    </row>
    <row r="306" spans="1:18" ht="15" customHeight="1">
      <c r="A306" s="75">
        <v>2013</v>
      </c>
      <c r="B306" s="75" t="s">
        <v>131</v>
      </c>
      <c r="C306" s="600"/>
      <c r="D306" s="600"/>
      <c r="E306" s="600"/>
      <c r="F306" s="68">
        <v>1</v>
      </c>
      <c r="G306" s="75"/>
      <c r="H306" s="75">
        <v>1</v>
      </c>
      <c r="I306" s="68">
        <v>1</v>
      </c>
      <c r="J306" s="278"/>
      <c r="K306" s="281"/>
      <c r="L306" s="281"/>
      <c r="M306" s="279">
        <v>1927</v>
      </c>
      <c r="N306" s="136" t="s">
        <v>68</v>
      </c>
      <c r="O306" s="276">
        <v>6.37</v>
      </c>
      <c r="P306" s="151"/>
      <c r="Q306" s="114">
        <f t="shared" si="8"/>
        <v>138.1851116655132</v>
      </c>
      <c r="R306" s="75" t="s">
        <v>12</v>
      </c>
    </row>
    <row r="307" spans="1:18" ht="15" customHeight="1">
      <c r="A307" s="75">
        <v>2013</v>
      </c>
      <c r="B307" s="75" t="s">
        <v>131</v>
      </c>
      <c r="C307" s="600"/>
      <c r="D307" s="600"/>
      <c r="E307" s="600"/>
      <c r="F307" s="68">
        <v>1</v>
      </c>
      <c r="G307" s="75"/>
      <c r="H307" s="75">
        <v>1</v>
      </c>
      <c r="I307" s="68">
        <v>1</v>
      </c>
      <c r="J307" s="278"/>
      <c r="K307" s="281"/>
      <c r="L307" s="281"/>
      <c r="M307" s="279">
        <v>1943</v>
      </c>
      <c r="N307" s="136" t="s">
        <v>68</v>
      </c>
      <c r="O307" s="276">
        <v>34.46</v>
      </c>
      <c r="P307" s="151"/>
      <c r="Q307" s="114">
        <f t="shared" si="8"/>
        <v>747.5445758231687</v>
      </c>
      <c r="R307" s="75" t="s">
        <v>12</v>
      </c>
    </row>
    <row r="308" spans="1:18" ht="15" customHeight="1">
      <c r="A308" s="75">
        <v>2013</v>
      </c>
      <c r="B308" s="75" t="s">
        <v>131</v>
      </c>
      <c r="C308" s="600"/>
      <c r="D308" s="600"/>
      <c r="E308" s="600"/>
      <c r="F308" s="68">
        <v>1</v>
      </c>
      <c r="G308" s="75">
        <v>1</v>
      </c>
      <c r="H308" s="75"/>
      <c r="I308" s="68">
        <v>1</v>
      </c>
      <c r="J308" s="278"/>
      <c r="K308" s="281"/>
      <c r="L308" s="281"/>
      <c r="M308" s="279">
        <v>1934</v>
      </c>
      <c r="N308" s="136" t="s">
        <v>68</v>
      </c>
      <c r="O308" s="276">
        <v>15.2</v>
      </c>
      <c r="P308" s="151"/>
      <c r="Q308" s="114">
        <f t="shared" si="8"/>
        <v>329.73527430389333</v>
      </c>
      <c r="R308" s="75" t="s">
        <v>12</v>
      </c>
    </row>
    <row r="309" spans="1:18" ht="15" customHeight="1">
      <c r="A309" s="75">
        <v>2013</v>
      </c>
      <c r="B309" s="75" t="s">
        <v>131</v>
      </c>
      <c r="C309" s="600"/>
      <c r="D309" s="600"/>
      <c r="E309" s="600"/>
      <c r="F309" s="68">
        <v>1</v>
      </c>
      <c r="G309" s="75">
        <v>1</v>
      </c>
      <c r="H309" s="75"/>
      <c r="I309" s="68">
        <v>1</v>
      </c>
      <c r="J309" s="278"/>
      <c r="K309" s="281"/>
      <c r="L309" s="281"/>
      <c r="M309" s="279">
        <v>1935</v>
      </c>
      <c r="N309" s="136" t="s">
        <v>68</v>
      </c>
      <c r="O309" s="276">
        <v>7.82</v>
      </c>
      <c r="P309" s="151"/>
      <c r="Q309" s="114">
        <f t="shared" si="8"/>
        <v>169.6401213852925</v>
      </c>
      <c r="R309" s="75" t="s">
        <v>12</v>
      </c>
    </row>
    <row r="310" spans="1:18" ht="15" customHeight="1">
      <c r="A310" s="75">
        <v>2013</v>
      </c>
      <c r="B310" s="75" t="s">
        <v>131</v>
      </c>
      <c r="C310" s="600"/>
      <c r="D310" s="600"/>
      <c r="E310" s="600"/>
      <c r="F310" s="68">
        <v>1</v>
      </c>
      <c r="G310" s="75"/>
      <c r="H310" s="75">
        <v>1</v>
      </c>
      <c r="I310" s="68">
        <v>1</v>
      </c>
      <c r="J310" s="278"/>
      <c r="K310" s="281"/>
      <c r="L310" s="281"/>
      <c r="M310" s="279">
        <v>1916</v>
      </c>
      <c r="N310" s="136" t="s">
        <v>68</v>
      </c>
      <c r="O310" s="276">
        <v>79.28</v>
      </c>
      <c r="P310" s="151"/>
      <c r="Q310" s="114">
        <f t="shared" si="8"/>
        <v>1719.8297728166226</v>
      </c>
      <c r="R310" s="75" t="s">
        <v>12</v>
      </c>
    </row>
    <row r="311" spans="1:18" ht="15" customHeight="1">
      <c r="A311" s="75">
        <v>2013</v>
      </c>
      <c r="B311" s="75" t="s">
        <v>131</v>
      </c>
      <c r="C311" s="600"/>
      <c r="D311" s="600"/>
      <c r="E311" s="600"/>
      <c r="F311" s="68">
        <v>1</v>
      </c>
      <c r="G311" s="75">
        <v>1</v>
      </c>
      <c r="H311" s="75"/>
      <c r="I311" s="68">
        <v>1</v>
      </c>
      <c r="J311" s="278"/>
      <c r="K311" s="281"/>
      <c r="L311" s="281"/>
      <c r="M311" s="279">
        <v>1920</v>
      </c>
      <c r="N311" s="136" t="s">
        <v>67</v>
      </c>
      <c r="O311" s="276">
        <v>39.92</v>
      </c>
      <c r="P311" s="151"/>
      <c r="Q311" s="114">
        <f t="shared" si="8"/>
        <v>865.9889572507515</v>
      </c>
      <c r="R311" s="75" t="s">
        <v>12</v>
      </c>
    </row>
    <row r="312" spans="1:18" ht="15" customHeight="1">
      <c r="A312" s="75">
        <v>2013</v>
      </c>
      <c r="B312" s="75" t="s">
        <v>131</v>
      </c>
      <c r="C312" s="600"/>
      <c r="D312" s="600"/>
      <c r="E312" s="600"/>
      <c r="F312" s="68">
        <v>1</v>
      </c>
      <c r="G312" s="75">
        <v>1</v>
      </c>
      <c r="H312" s="75"/>
      <c r="I312" s="68">
        <v>1</v>
      </c>
      <c r="J312" s="278"/>
      <c r="K312" s="281"/>
      <c r="L312" s="281"/>
      <c r="M312" s="279">
        <v>1936</v>
      </c>
      <c r="N312" s="136" t="s">
        <v>68</v>
      </c>
      <c r="O312" s="276">
        <v>141.72</v>
      </c>
      <c r="P312" s="151"/>
      <c r="Q312" s="114">
        <f t="shared" si="8"/>
        <v>3074.347570680774</v>
      </c>
      <c r="R312" s="75" t="s">
        <v>12</v>
      </c>
    </row>
    <row r="313" spans="1:18" ht="15" customHeight="1">
      <c r="A313" s="75">
        <v>2013</v>
      </c>
      <c r="B313" s="75" t="s">
        <v>131</v>
      </c>
      <c r="C313" s="600"/>
      <c r="D313" s="600"/>
      <c r="E313" s="600"/>
      <c r="F313" s="68">
        <v>1</v>
      </c>
      <c r="G313" s="75">
        <v>1</v>
      </c>
      <c r="H313" s="75"/>
      <c r="I313" s="68">
        <v>1</v>
      </c>
      <c r="J313" s="278"/>
      <c r="K313" s="281"/>
      <c r="L313" s="281"/>
      <c r="M313" s="279">
        <v>1937</v>
      </c>
      <c r="N313" s="136" t="s">
        <v>68</v>
      </c>
      <c r="O313" s="276">
        <v>281.97</v>
      </c>
      <c r="P313" s="151"/>
      <c r="Q313" s="114">
        <f t="shared" si="8"/>
        <v>6116.806269438737</v>
      </c>
      <c r="R313" s="75" t="s">
        <v>12</v>
      </c>
    </row>
    <row r="314" spans="1:18" ht="15" customHeight="1">
      <c r="A314" s="75">
        <v>2013</v>
      </c>
      <c r="B314" s="75" t="s">
        <v>131</v>
      </c>
      <c r="C314" s="600"/>
      <c r="D314" s="600"/>
      <c r="E314" s="600"/>
      <c r="F314" s="68">
        <v>1</v>
      </c>
      <c r="G314" s="75"/>
      <c r="H314" s="75">
        <v>1</v>
      </c>
      <c r="I314" s="68">
        <v>1</v>
      </c>
      <c r="J314" s="278"/>
      <c r="K314" s="281"/>
      <c r="L314" s="281"/>
      <c r="M314" s="279">
        <v>1935</v>
      </c>
      <c r="N314" s="136" t="s">
        <v>68</v>
      </c>
      <c r="O314" s="276">
        <v>2.02</v>
      </c>
      <c r="P314" s="151"/>
      <c r="Q314" s="114">
        <f t="shared" si="8"/>
        <v>43.8200825061753</v>
      </c>
      <c r="R314" s="75" t="s">
        <v>12</v>
      </c>
    </row>
    <row r="315" spans="1:18" ht="15" customHeight="1">
      <c r="A315" s="75">
        <v>2013</v>
      </c>
      <c r="B315" s="75" t="s">
        <v>131</v>
      </c>
      <c r="C315" s="600"/>
      <c r="D315" s="600"/>
      <c r="E315" s="600"/>
      <c r="F315" s="68">
        <v>1</v>
      </c>
      <c r="G315" s="75">
        <v>1</v>
      </c>
      <c r="H315" s="75"/>
      <c r="I315" s="68">
        <v>1</v>
      </c>
      <c r="J315" s="278"/>
      <c r="K315" s="281"/>
      <c r="L315" s="281"/>
      <c r="M315" s="279">
        <v>1948</v>
      </c>
      <c r="N315" s="136" t="s">
        <v>67</v>
      </c>
      <c r="O315" s="276">
        <v>11.13</v>
      </c>
      <c r="P315" s="151"/>
      <c r="Q315" s="114">
        <f t="shared" si="8"/>
        <v>241.44431598699558</v>
      </c>
      <c r="R315" s="75" t="s">
        <v>12</v>
      </c>
    </row>
    <row r="316" spans="1:18" ht="15" customHeight="1">
      <c r="A316" s="75">
        <v>2013</v>
      </c>
      <c r="B316" s="75" t="s">
        <v>131</v>
      </c>
      <c r="C316" s="600"/>
      <c r="D316" s="600"/>
      <c r="E316" s="600"/>
      <c r="F316" s="68">
        <v>1</v>
      </c>
      <c r="G316" s="75">
        <v>1</v>
      </c>
      <c r="H316" s="75"/>
      <c r="I316" s="68">
        <v>1</v>
      </c>
      <c r="J316" s="278"/>
      <c r="K316" s="281"/>
      <c r="L316" s="281"/>
      <c r="M316" s="279">
        <v>1926</v>
      </c>
      <c r="N316" s="136" t="s">
        <v>67</v>
      </c>
      <c r="O316" s="276">
        <v>2.23</v>
      </c>
      <c r="P316" s="151"/>
      <c r="Q316" s="114">
        <f t="shared" si="8"/>
        <v>48.3756356380054</v>
      </c>
      <c r="R316" s="75" t="s">
        <v>12</v>
      </c>
    </row>
    <row r="317" spans="1:18" ht="15" customHeight="1">
      <c r="A317" s="75">
        <v>2013</v>
      </c>
      <c r="B317" s="75" t="s">
        <v>131</v>
      </c>
      <c r="C317" s="600"/>
      <c r="D317" s="600"/>
      <c r="E317" s="600"/>
      <c r="F317" s="68">
        <v>1</v>
      </c>
      <c r="G317" s="75"/>
      <c r="H317" s="75">
        <v>1</v>
      </c>
      <c r="I317" s="68">
        <v>1</v>
      </c>
      <c r="J317" s="74"/>
      <c r="K317" s="282"/>
      <c r="L317" s="282"/>
      <c r="M317" s="279">
        <v>1916</v>
      </c>
      <c r="N317" s="136" t="s">
        <v>68</v>
      </c>
      <c r="O317" s="276">
        <v>137.3</v>
      </c>
      <c r="P317" s="151"/>
      <c r="Q317" s="114">
        <f t="shared" si="8"/>
        <v>2978.464023810826</v>
      </c>
      <c r="R317" s="75" t="s">
        <v>12</v>
      </c>
    </row>
    <row r="318" spans="1:18" ht="15" customHeight="1">
      <c r="A318" s="75">
        <v>2013</v>
      </c>
      <c r="B318" s="75" t="s">
        <v>131</v>
      </c>
      <c r="C318" s="600"/>
      <c r="D318" s="600"/>
      <c r="E318" s="600"/>
      <c r="F318" s="68">
        <v>1</v>
      </c>
      <c r="G318" s="75">
        <v>1</v>
      </c>
      <c r="H318" s="75"/>
      <c r="I318" s="68">
        <v>1</v>
      </c>
      <c r="J318" s="74"/>
      <c r="K318" s="74"/>
      <c r="L318" s="74"/>
      <c r="M318" s="279">
        <v>1935</v>
      </c>
      <c r="N318" s="136" t="s">
        <v>68</v>
      </c>
      <c r="O318" s="276">
        <v>323.42</v>
      </c>
      <c r="P318" s="151"/>
      <c r="Q318" s="114">
        <f t="shared" si="8"/>
        <v>7015.985685221393</v>
      </c>
      <c r="R318" s="75" t="s">
        <v>12</v>
      </c>
    </row>
    <row r="319" spans="1:18" ht="15" customHeight="1">
      <c r="A319" s="75">
        <v>2013</v>
      </c>
      <c r="B319" s="75" t="s">
        <v>131</v>
      </c>
      <c r="C319" s="600"/>
      <c r="D319" s="600"/>
      <c r="E319" s="600"/>
      <c r="F319" s="68">
        <v>1</v>
      </c>
      <c r="G319" s="75"/>
      <c r="H319" s="75">
        <v>1</v>
      </c>
      <c r="I319" s="68">
        <v>1</v>
      </c>
      <c r="J319" s="74"/>
      <c r="K319" s="74"/>
      <c r="L319" s="74"/>
      <c r="M319" s="279">
        <v>1931</v>
      </c>
      <c r="N319" s="136" t="s">
        <v>68</v>
      </c>
      <c r="O319" s="276">
        <v>172.9</v>
      </c>
      <c r="P319" s="151"/>
      <c r="Q319" s="114">
        <f t="shared" si="8"/>
        <v>3750.7387452067865</v>
      </c>
      <c r="R319" s="75" t="s">
        <v>12</v>
      </c>
    </row>
    <row r="320" spans="1:18" ht="15" customHeight="1">
      <c r="A320" s="75">
        <v>2013</v>
      </c>
      <c r="B320" s="75" t="s">
        <v>131</v>
      </c>
      <c r="C320" s="600"/>
      <c r="D320" s="600"/>
      <c r="E320" s="600"/>
      <c r="F320" s="68">
        <v>1</v>
      </c>
      <c r="G320" s="75">
        <v>1</v>
      </c>
      <c r="H320" s="75"/>
      <c r="I320" s="68">
        <v>1</v>
      </c>
      <c r="J320" s="74"/>
      <c r="K320" s="74"/>
      <c r="L320" s="74"/>
      <c r="M320" s="279">
        <v>1934</v>
      </c>
      <c r="N320" s="136" t="s">
        <v>68</v>
      </c>
      <c r="O320" s="276">
        <v>22.37</v>
      </c>
      <c r="P320" s="151"/>
      <c r="Q320" s="114">
        <f t="shared" si="8"/>
        <v>485.27487409066407</v>
      </c>
      <c r="R320" s="75" t="s">
        <v>12</v>
      </c>
    </row>
    <row r="321" spans="1:19" s="43" customFormat="1" ht="15" customHeight="1">
      <c r="A321" s="608" t="s">
        <v>70</v>
      </c>
      <c r="B321" s="608"/>
      <c r="C321" s="299" t="s">
        <v>154</v>
      </c>
      <c r="D321" s="40"/>
      <c r="E321" s="389"/>
      <c r="F321" s="72">
        <f>SUM(F290:F320)</f>
        <v>31</v>
      </c>
      <c r="G321" s="72">
        <f>SUM(G290:G320)</f>
        <v>16</v>
      </c>
      <c r="H321" s="72">
        <f>SUM(H290:H320)</f>
        <v>15</v>
      </c>
      <c r="I321" s="72">
        <f>SUM(I290:I320)</f>
        <v>31</v>
      </c>
      <c r="J321" s="72">
        <f>SUM(J290:J319)</f>
        <v>0</v>
      </c>
      <c r="K321" s="72"/>
      <c r="L321" s="72"/>
      <c r="M321" s="72"/>
      <c r="N321" s="390"/>
      <c r="O321" s="305">
        <f>SUM(O290:O320)</f>
        <v>1969.45</v>
      </c>
      <c r="P321" s="148"/>
      <c r="Q321" s="73">
        <f>SUM(Q290:Q320)</f>
        <v>42723.49578801334</v>
      </c>
      <c r="R321" s="72"/>
      <c r="S321" s="398"/>
    </row>
    <row r="322" spans="1:36" ht="15" customHeight="1">
      <c r="A322" s="650" t="s">
        <v>149</v>
      </c>
      <c r="B322" s="650"/>
      <c r="C322" s="298"/>
      <c r="D322" s="23"/>
      <c r="E322" s="20"/>
      <c r="F322" s="21"/>
      <c r="G322" s="22"/>
      <c r="H322" s="22"/>
      <c r="I322" s="22"/>
      <c r="J322" s="22"/>
      <c r="K322" s="22"/>
      <c r="L322" s="22"/>
      <c r="M322" s="22"/>
      <c r="N322" s="2"/>
      <c r="O322" s="302"/>
      <c r="P322" s="145"/>
      <c r="Q322" s="46"/>
      <c r="R322" s="46"/>
      <c r="S322" s="17"/>
      <c r="T322" s="17"/>
      <c r="U322" s="17"/>
      <c r="V322" s="17"/>
      <c r="W322" s="17"/>
      <c r="X322" s="17"/>
      <c r="Y322" s="17"/>
      <c r="Z322" s="17"/>
      <c r="AA322" s="17"/>
      <c r="AB322" s="17"/>
      <c r="AC322" s="17"/>
      <c r="AD322" s="17"/>
      <c r="AE322" s="17"/>
      <c r="AF322" s="17"/>
      <c r="AG322" s="17"/>
      <c r="AH322" s="17"/>
      <c r="AI322" s="17"/>
      <c r="AJ322" s="17"/>
    </row>
    <row r="323" spans="1:36" ht="47.25" customHeight="1">
      <c r="A323" s="24" t="s">
        <v>124</v>
      </c>
      <c r="B323" s="24" t="s">
        <v>125</v>
      </c>
      <c r="C323" s="4" t="s">
        <v>138</v>
      </c>
      <c r="D323" s="24" t="s">
        <v>44</v>
      </c>
      <c r="E323" s="24" t="s">
        <v>45</v>
      </c>
      <c r="F323" s="23" t="s">
        <v>62</v>
      </c>
      <c r="G323" s="24" t="s">
        <v>156</v>
      </c>
      <c r="H323" s="24" t="s">
        <v>157</v>
      </c>
      <c r="I323" s="24" t="s">
        <v>69</v>
      </c>
      <c r="J323" s="24" t="s">
        <v>63</v>
      </c>
      <c r="K323" s="280" t="s">
        <v>216</v>
      </c>
      <c r="L323" s="280" t="s">
        <v>18</v>
      </c>
      <c r="M323" s="24" t="s">
        <v>61</v>
      </c>
      <c r="N323" s="4" t="s">
        <v>10</v>
      </c>
      <c r="O323" s="303" t="s">
        <v>122</v>
      </c>
      <c r="P323" s="146" t="s">
        <v>123</v>
      </c>
      <c r="Q323" s="140" t="s">
        <v>11</v>
      </c>
      <c r="R323" s="140" t="s">
        <v>21</v>
      </c>
      <c r="S323" s="17"/>
      <c r="T323" s="17"/>
      <c r="U323" s="17"/>
      <c r="V323" s="17"/>
      <c r="W323" s="17"/>
      <c r="X323" s="17"/>
      <c r="Y323" s="17"/>
      <c r="Z323" s="17"/>
      <c r="AA323" s="17"/>
      <c r="AB323" s="17"/>
      <c r="AC323" s="17"/>
      <c r="AD323" s="17"/>
      <c r="AE323" s="17"/>
      <c r="AF323" s="17"/>
      <c r="AG323" s="17"/>
      <c r="AH323" s="17"/>
      <c r="AI323" s="17"/>
      <c r="AJ323" s="17"/>
    </row>
    <row r="324" spans="1:18" ht="15" customHeight="1">
      <c r="A324" s="75">
        <v>2013</v>
      </c>
      <c r="B324" s="75" t="s">
        <v>135</v>
      </c>
      <c r="C324" s="600"/>
      <c r="D324" s="600"/>
      <c r="E324" s="600"/>
      <c r="F324" s="68">
        <v>1</v>
      </c>
      <c r="G324" s="75">
        <v>1</v>
      </c>
      <c r="H324" s="75"/>
      <c r="I324" s="75">
        <v>1</v>
      </c>
      <c r="J324" s="283"/>
      <c r="K324" s="281"/>
      <c r="L324" s="281"/>
      <c r="M324" s="279">
        <v>1937</v>
      </c>
      <c r="N324" s="69" t="s">
        <v>68</v>
      </c>
      <c r="O324" s="147">
        <v>275.08</v>
      </c>
      <c r="P324" s="147"/>
      <c r="Q324" s="114">
        <f aca="true" t="shared" si="9" ref="Q324:Q388">$Q$477/$O$477*O324</f>
        <v>5967.3407404944055</v>
      </c>
      <c r="R324" s="48" t="s">
        <v>12</v>
      </c>
    </row>
    <row r="325" spans="1:18" ht="15" customHeight="1">
      <c r="A325" s="75">
        <v>2013</v>
      </c>
      <c r="B325" s="75" t="s">
        <v>135</v>
      </c>
      <c r="C325" s="600"/>
      <c r="D325" s="600"/>
      <c r="E325" s="600"/>
      <c r="F325" s="68">
        <v>1</v>
      </c>
      <c r="G325" s="74"/>
      <c r="H325" s="74">
        <v>1</v>
      </c>
      <c r="I325" s="75">
        <v>1</v>
      </c>
      <c r="J325" s="278"/>
      <c r="K325" s="281"/>
      <c r="L325" s="281"/>
      <c r="M325" s="279">
        <v>1919</v>
      </c>
      <c r="N325" s="69" t="s">
        <v>68</v>
      </c>
      <c r="O325" s="147">
        <v>10.05</v>
      </c>
      <c r="P325" s="147"/>
      <c r="Q325" s="114">
        <f t="shared" si="9"/>
        <v>218.0157570232979</v>
      </c>
      <c r="R325" s="48" t="s">
        <v>12</v>
      </c>
    </row>
    <row r="326" spans="1:18" ht="15" customHeight="1">
      <c r="A326" s="75">
        <v>2013</v>
      </c>
      <c r="B326" s="75" t="s">
        <v>135</v>
      </c>
      <c r="C326" s="600"/>
      <c r="D326" s="600"/>
      <c r="E326" s="600"/>
      <c r="F326" s="68">
        <v>1</v>
      </c>
      <c r="G326" s="75">
        <v>1</v>
      </c>
      <c r="H326" s="75"/>
      <c r="I326" s="75">
        <v>1</v>
      </c>
      <c r="J326" s="283"/>
      <c r="K326" s="281"/>
      <c r="L326" s="281"/>
      <c r="M326" s="279">
        <v>1930</v>
      </c>
      <c r="N326" s="69" t="s">
        <v>68</v>
      </c>
      <c r="O326" s="147">
        <v>113.9</v>
      </c>
      <c r="P326" s="147"/>
      <c r="Q326" s="114">
        <f t="shared" si="9"/>
        <v>2470.845246264043</v>
      </c>
      <c r="R326" s="48" t="s">
        <v>12</v>
      </c>
    </row>
    <row r="327" spans="1:18" ht="15" customHeight="1">
      <c r="A327" s="75">
        <v>2013</v>
      </c>
      <c r="B327" s="75" t="s">
        <v>135</v>
      </c>
      <c r="C327" s="600"/>
      <c r="D327" s="600"/>
      <c r="E327" s="600"/>
      <c r="F327" s="68">
        <v>1</v>
      </c>
      <c r="G327" s="74"/>
      <c r="H327" s="74">
        <v>1</v>
      </c>
      <c r="I327" s="75">
        <v>1</v>
      </c>
      <c r="J327" s="278"/>
      <c r="K327" s="281"/>
      <c r="L327" s="281"/>
      <c r="M327" s="279">
        <v>1936</v>
      </c>
      <c r="N327" s="69" t="s">
        <v>68</v>
      </c>
      <c r="O327" s="147">
        <v>251.62</v>
      </c>
      <c r="P327" s="147"/>
      <c r="Q327" s="114">
        <f t="shared" si="9"/>
        <v>5458.4203763385285</v>
      </c>
      <c r="R327" s="48" t="s">
        <v>12</v>
      </c>
    </row>
    <row r="328" spans="1:18" ht="15" customHeight="1">
      <c r="A328" s="75">
        <v>2013</v>
      </c>
      <c r="B328" s="75" t="s">
        <v>135</v>
      </c>
      <c r="C328" s="600"/>
      <c r="D328" s="600"/>
      <c r="E328" s="600"/>
      <c r="F328" s="68">
        <v>1</v>
      </c>
      <c r="G328" s="75">
        <v>1</v>
      </c>
      <c r="H328" s="75"/>
      <c r="I328" s="75">
        <v>1</v>
      </c>
      <c r="J328" s="283"/>
      <c r="K328" s="281"/>
      <c r="L328" s="281"/>
      <c r="M328" s="279">
        <v>1938</v>
      </c>
      <c r="N328" s="69" t="s">
        <v>68</v>
      </c>
      <c r="O328" s="147">
        <v>45.15</v>
      </c>
      <c r="P328" s="147"/>
      <c r="Q328" s="114">
        <f t="shared" si="9"/>
        <v>979.4439233434725</v>
      </c>
      <c r="R328" s="48" t="s">
        <v>12</v>
      </c>
    </row>
    <row r="329" spans="1:18" ht="15" customHeight="1">
      <c r="A329" s="75">
        <v>2013</v>
      </c>
      <c r="B329" s="75" t="s">
        <v>135</v>
      </c>
      <c r="C329" s="600"/>
      <c r="D329" s="600"/>
      <c r="E329" s="600"/>
      <c r="F329" s="68">
        <v>1</v>
      </c>
      <c r="G329" s="74">
        <v>1</v>
      </c>
      <c r="H329" s="74"/>
      <c r="I329" s="75">
        <v>1</v>
      </c>
      <c r="J329" s="278"/>
      <c r="K329" s="281"/>
      <c r="L329" s="281"/>
      <c r="M329" s="279">
        <v>1924</v>
      </c>
      <c r="N329" s="69" t="s">
        <v>68</v>
      </c>
      <c r="O329" s="147">
        <v>6.78</v>
      </c>
      <c r="P329" s="147"/>
      <c r="Q329" s="114">
        <f t="shared" si="9"/>
        <v>147.07928682765768</v>
      </c>
      <c r="R329" s="48" t="s">
        <v>12</v>
      </c>
    </row>
    <row r="330" spans="1:18" ht="15" customHeight="1">
      <c r="A330" s="75">
        <v>2013</v>
      </c>
      <c r="B330" s="75" t="s">
        <v>135</v>
      </c>
      <c r="C330" s="600"/>
      <c r="D330" s="600"/>
      <c r="E330" s="600"/>
      <c r="F330" s="68">
        <v>1</v>
      </c>
      <c r="G330" s="75"/>
      <c r="H330" s="75">
        <v>1</v>
      </c>
      <c r="I330" s="75">
        <v>1</v>
      </c>
      <c r="J330" s="283"/>
      <c r="K330" s="281"/>
      <c r="L330" s="281"/>
      <c r="M330" s="279">
        <v>1926</v>
      </c>
      <c r="N330" s="69" t="s">
        <v>68</v>
      </c>
      <c r="O330" s="147">
        <v>229.91</v>
      </c>
      <c r="P330" s="147"/>
      <c r="Q330" s="114">
        <f t="shared" si="9"/>
        <v>4987.462954947902</v>
      </c>
      <c r="R330" s="48" t="s">
        <v>12</v>
      </c>
    </row>
    <row r="331" spans="1:18" ht="15" customHeight="1">
      <c r="A331" s="75">
        <v>2013</v>
      </c>
      <c r="B331" s="75" t="s">
        <v>135</v>
      </c>
      <c r="C331" s="600"/>
      <c r="D331" s="600"/>
      <c r="E331" s="600"/>
      <c r="F331" s="68">
        <v>1</v>
      </c>
      <c r="G331" s="75"/>
      <c r="H331" s="75">
        <v>1</v>
      </c>
      <c r="I331" s="75">
        <v>1</v>
      </c>
      <c r="J331" s="283"/>
      <c r="K331" s="281"/>
      <c r="L331" s="281"/>
      <c r="M331" s="279">
        <v>1930</v>
      </c>
      <c r="N331" s="69" t="s">
        <v>68</v>
      </c>
      <c r="O331" s="147">
        <v>32.58</v>
      </c>
      <c r="P331" s="147"/>
      <c r="Q331" s="114">
        <f t="shared" si="9"/>
        <v>706.7615287382134</v>
      </c>
      <c r="R331" s="48" t="s">
        <v>12</v>
      </c>
    </row>
    <row r="332" spans="1:18" ht="15" customHeight="1">
      <c r="A332" s="75">
        <v>2013</v>
      </c>
      <c r="B332" s="75" t="s">
        <v>135</v>
      </c>
      <c r="C332" s="600"/>
      <c r="D332" s="600"/>
      <c r="E332" s="600"/>
      <c r="F332" s="68">
        <v>1</v>
      </c>
      <c r="G332" s="75">
        <v>1</v>
      </c>
      <c r="H332" s="75"/>
      <c r="I332" s="75">
        <v>1</v>
      </c>
      <c r="J332" s="283"/>
      <c r="K332" s="281"/>
      <c r="L332" s="281"/>
      <c r="M332" s="279">
        <v>1922</v>
      </c>
      <c r="N332" s="69" t="s">
        <v>67</v>
      </c>
      <c r="O332" s="147">
        <v>7.82</v>
      </c>
      <c r="P332" s="147"/>
      <c r="Q332" s="114">
        <f t="shared" si="9"/>
        <v>169.6401213852925</v>
      </c>
      <c r="R332" s="48" t="s">
        <v>12</v>
      </c>
    </row>
    <row r="333" spans="1:18" ht="15" customHeight="1">
      <c r="A333" s="75">
        <v>2013</v>
      </c>
      <c r="B333" s="75" t="s">
        <v>135</v>
      </c>
      <c r="C333" s="600"/>
      <c r="D333" s="600"/>
      <c r="E333" s="600"/>
      <c r="F333" s="68">
        <v>1</v>
      </c>
      <c r="G333" s="75"/>
      <c r="H333" s="75">
        <v>1</v>
      </c>
      <c r="I333" s="75">
        <v>1</v>
      </c>
      <c r="J333" s="283"/>
      <c r="K333" s="281"/>
      <c r="L333" s="281"/>
      <c r="M333" s="279">
        <v>1924</v>
      </c>
      <c r="N333" s="69" t="s">
        <v>68</v>
      </c>
      <c r="O333" s="147">
        <v>125.33</v>
      </c>
      <c r="P333" s="147"/>
      <c r="Q333" s="114">
        <f t="shared" si="9"/>
        <v>2718.7974952965096</v>
      </c>
      <c r="R333" s="48" t="s">
        <v>12</v>
      </c>
    </row>
    <row r="334" spans="1:18" ht="15" customHeight="1">
      <c r="A334" s="75">
        <v>2013</v>
      </c>
      <c r="B334" s="75" t="s">
        <v>135</v>
      </c>
      <c r="C334" s="600"/>
      <c r="D334" s="600"/>
      <c r="E334" s="600"/>
      <c r="F334" s="68">
        <v>1</v>
      </c>
      <c r="G334" s="75">
        <v>1</v>
      </c>
      <c r="H334" s="75"/>
      <c r="I334" s="75">
        <v>1</v>
      </c>
      <c r="J334" s="283"/>
      <c r="K334" s="281"/>
      <c r="L334" s="281"/>
      <c r="M334" s="279">
        <v>1938</v>
      </c>
      <c r="N334" s="69" t="s">
        <v>68</v>
      </c>
      <c r="O334" s="147">
        <v>45.78</v>
      </c>
      <c r="P334" s="147"/>
      <c r="Q334" s="114">
        <f t="shared" si="9"/>
        <v>993.110582738963</v>
      </c>
      <c r="R334" s="48" t="s">
        <v>12</v>
      </c>
    </row>
    <row r="335" spans="1:36" s="26" customFormat="1" ht="15" customHeight="1">
      <c r="A335" s="48">
        <v>2013</v>
      </c>
      <c r="B335" s="48" t="s">
        <v>135</v>
      </c>
      <c r="C335" s="600"/>
      <c r="D335" s="600"/>
      <c r="E335" s="600"/>
      <c r="F335" s="49">
        <v>1</v>
      </c>
      <c r="G335" s="48"/>
      <c r="H335" s="48">
        <v>1</v>
      </c>
      <c r="I335" s="48">
        <v>1</v>
      </c>
      <c r="J335" s="307"/>
      <c r="K335" s="70"/>
      <c r="L335" s="311"/>
      <c r="M335" s="309">
        <v>1949</v>
      </c>
      <c r="N335" s="49" t="s">
        <v>67</v>
      </c>
      <c r="O335" s="147">
        <v>15.81</v>
      </c>
      <c r="P335" s="147"/>
      <c r="Q335" s="114">
        <f t="shared" si="9"/>
        <v>342.9680714963522</v>
      </c>
      <c r="R335" s="48" t="s">
        <v>12</v>
      </c>
      <c r="S335" s="292"/>
      <c r="T335" s="292"/>
      <c r="U335" s="292"/>
      <c r="V335" s="292"/>
      <c r="W335" s="292"/>
      <c r="X335" s="292"/>
      <c r="Y335" s="292"/>
      <c r="Z335" s="292"/>
      <c r="AA335" s="292"/>
      <c r="AB335" s="292"/>
      <c r="AC335" s="292"/>
      <c r="AD335" s="292"/>
      <c r="AE335" s="292"/>
      <c r="AF335" s="292"/>
      <c r="AG335" s="292"/>
      <c r="AH335" s="292"/>
      <c r="AI335" s="292"/>
      <c r="AJ335" s="292"/>
    </row>
    <row r="336" spans="1:18" ht="15" customHeight="1">
      <c r="A336" s="75">
        <v>2013</v>
      </c>
      <c r="B336" s="75" t="s">
        <v>135</v>
      </c>
      <c r="C336" s="600"/>
      <c r="D336" s="600"/>
      <c r="E336" s="600"/>
      <c r="F336" s="68">
        <v>1</v>
      </c>
      <c r="G336" s="75"/>
      <c r="H336" s="75">
        <v>1</v>
      </c>
      <c r="I336" s="75">
        <v>1</v>
      </c>
      <c r="J336" s="283"/>
      <c r="K336" s="281"/>
      <c r="L336" s="281"/>
      <c r="M336" s="279">
        <v>1929</v>
      </c>
      <c r="N336" s="69" t="s">
        <v>68</v>
      </c>
      <c r="O336" s="147">
        <v>4.47</v>
      </c>
      <c r="P336" s="147"/>
      <c r="Q336" s="114">
        <f t="shared" si="9"/>
        <v>96.96820237752652</v>
      </c>
      <c r="R336" s="48" t="s">
        <v>12</v>
      </c>
    </row>
    <row r="337" spans="1:18" ht="15" customHeight="1">
      <c r="A337" s="75">
        <v>2013</v>
      </c>
      <c r="B337" s="75" t="s">
        <v>135</v>
      </c>
      <c r="C337" s="600"/>
      <c r="D337" s="600"/>
      <c r="E337" s="600"/>
      <c r="F337" s="68">
        <v>1</v>
      </c>
      <c r="G337" s="75"/>
      <c r="H337" s="75">
        <v>1</v>
      </c>
      <c r="I337" s="75">
        <v>1</v>
      </c>
      <c r="J337" s="283"/>
      <c r="K337" s="281"/>
      <c r="L337" s="281"/>
      <c r="M337" s="279">
        <v>1923</v>
      </c>
      <c r="N337" s="69" t="s">
        <v>68</v>
      </c>
      <c r="O337" s="147">
        <v>2.12</v>
      </c>
      <c r="P337" s="147"/>
      <c r="Q337" s="114">
        <f t="shared" si="9"/>
        <v>45.989393521332495</v>
      </c>
      <c r="R337" s="48" t="s">
        <v>12</v>
      </c>
    </row>
    <row r="338" spans="1:18" ht="15" customHeight="1">
      <c r="A338" s="75">
        <v>2013</v>
      </c>
      <c r="B338" s="75" t="s">
        <v>135</v>
      </c>
      <c r="C338" s="600"/>
      <c r="D338" s="600"/>
      <c r="E338" s="600"/>
      <c r="F338" s="68">
        <v>1</v>
      </c>
      <c r="G338" s="75"/>
      <c r="H338" s="75">
        <v>1</v>
      </c>
      <c r="I338" s="75">
        <v>1</v>
      </c>
      <c r="J338" s="283"/>
      <c r="K338" s="281"/>
      <c r="L338" s="281"/>
      <c r="M338" s="279">
        <v>1944</v>
      </c>
      <c r="N338" s="69" t="s">
        <v>68</v>
      </c>
      <c r="O338" s="147">
        <v>38.57</v>
      </c>
      <c r="P338" s="147"/>
      <c r="Q338" s="114">
        <f t="shared" si="9"/>
        <v>836.7032585461293</v>
      </c>
      <c r="R338" s="48" t="s">
        <v>12</v>
      </c>
    </row>
    <row r="339" spans="1:18" ht="15" customHeight="1">
      <c r="A339" s="75">
        <v>2013</v>
      </c>
      <c r="B339" s="75" t="s">
        <v>135</v>
      </c>
      <c r="C339" s="600"/>
      <c r="D339" s="600"/>
      <c r="E339" s="600"/>
      <c r="F339" s="68">
        <v>1</v>
      </c>
      <c r="G339" s="75"/>
      <c r="H339" s="75">
        <v>1</v>
      </c>
      <c r="I339" s="75">
        <v>1</v>
      </c>
      <c r="J339" s="283"/>
      <c r="K339" s="281"/>
      <c r="L339" s="281"/>
      <c r="M339" s="279">
        <v>1944</v>
      </c>
      <c r="N339" s="69" t="s">
        <v>68</v>
      </c>
      <c r="O339" s="147">
        <v>343.05</v>
      </c>
      <c r="P339" s="147"/>
      <c r="Q339" s="114">
        <f t="shared" si="9"/>
        <v>7441.82143749675</v>
      </c>
      <c r="R339" s="48" t="s">
        <v>12</v>
      </c>
    </row>
    <row r="340" spans="1:18" ht="15" customHeight="1">
      <c r="A340" s="75">
        <v>2013</v>
      </c>
      <c r="B340" s="75" t="s">
        <v>135</v>
      </c>
      <c r="C340" s="600"/>
      <c r="D340" s="600"/>
      <c r="E340" s="600"/>
      <c r="F340" s="68">
        <v>1</v>
      </c>
      <c r="G340" s="75">
        <v>1</v>
      </c>
      <c r="H340" s="75"/>
      <c r="I340" s="75">
        <v>1</v>
      </c>
      <c r="J340" s="283"/>
      <c r="K340" s="281"/>
      <c r="L340" s="281"/>
      <c r="M340" s="279">
        <v>1932</v>
      </c>
      <c r="N340" s="69" t="s">
        <v>68</v>
      </c>
      <c r="O340" s="147">
        <v>215.96</v>
      </c>
      <c r="P340" s="147"/>
      <c r="Q340" s="114">
        <f t="shared" si="9"/>
        <v>4684.844068333474</v>
      </c>
      <c r="R340" s="48" t="s">
        <v>12</v>
      </c>
    </row>
    <row r="341" spans="1:18" ht="15" customHeight="1">
      <c r="A341" s="75">
        <v>2013</v>
      </c>
      <c r="B341" s="75" t="s">
        <v>135</v>
      </c>
      <c r="C341" s="600"/>
      <c r="D341" s="600"/>
      <c r="E341" s="600"/>
      <c r="F341" s="68">
        <v>1</v>
      </c>
      <c r="G341" s="75">
        <v>1</v>
      </c>
      <c r="H341" s="75"/>
      <c r="I341" s="75">
        <v>1</v>
      </c>
      <c r="J341" s="283"/>
      <c r="K341" s="281"/>
      <c r="L341" s="281"/>
      <c r="M341" s="279">
        <v>1934</v>
      </c>
      <c r="N341" s="69" t="s">
        <v>68</v>
      </c>
      <c r="O341" s="147">
        <v>215.19</v>
      </c>
      <c r="P341" s="147"/>
      <c r="Q341" s="114">
        <f t="shared" si="9"/>
        <v>4668.140373516763</v>
      </c>
      <c r="R341" s="48" t="s">
        <v>12</v>
      </c>
    </row>
    <row r="342" spans="1:18" ht="15" customHeight="1">
      <c r="A342" s="75">
        <v>2013</v>
      </c>
      <c r="B342" s="75" t="s">
        <v>135</v>
      </c>
      <c r="C342" s="600"/>
      <c r="D342" s="600"/>
      <c r="E342" s="600"/>
      <c r="F342" s="68">
        <v>1</v>
      </c>
      <c r="G342" s="75"/>
      <c r="H342" s="75">
        <v>1</v>
      </c>
      <c r="I342" s="75">
        <v>1</v>
      </c>
      <c r="J342" s="283"/>
      <c r="K342" s="281"/>
      <c r="L342" s="281"/>
      <c r="M342" s="279">
        <v>1919</v>
      </c>
      <c r="N342" s="69" t="s">
        <v>67</v>
      </c>
      <c r="O342" s="147">
        <v>59.18</v>
      </c>
      <c r="P342" s="147"/>
      <c r="Q342" s="114">
        <f t="shared" si="9"/>
        <v>1283.7982587700267</v>
      </c>
      <c r="R342" s="48" t="s">
        <v>12</v>
      </c>
    </row>
    <row r="343" spans="1:18" ht="15" customHeight="1">
      <c r="A343" s="75">
        <v>2013</v>
      </c>
      <c r="B343" s="75" t="s">
        <v>135</v>
      </c>
      <c r="C343" s="600"/>
      <c r="D343" s="600"/>
      <c r="E343" s="600"/>
      <c r="F343" s="68">
        <v>1</v>
      </c>
      <c r="G343" s="75"/>
      <c r="H343" s="75">
        <v>1</v>
      </c>
      <c r="I343" s="75">
        <v>1</v>
      </c>
      <c r="J343" s="283"/>
      <c r="K343" s="281"/>
      <c r="L343" s="281"/>
      <c r="M343" s="279">
        <v>1917</v>
      </c>
      <c r="N343" s="69" t="s">
        <v>68</v>
      </c>
      <c r="O343" s="147">
        <v>39.83</v>
      </c>
      <c r="P343" s="147"/>
      <c r="Q343" s="114">
        <f t="shared" si="9"/>
        <v>864.0365773371099</v>
      </c>
      <c r="R343" s="48" t="s">
        <v>12</v>
      </c>
    </row>
    <row r="344" spans="1:18" ht="15" customHeight="1">
      <c r="A344" s="75">
        <v>2013</v>
      </c>
      <c r="B344" s="75" t="s">
        <v>135</v>
      </c>
      <c r="C344" s="600"/>
      <c r="D344" s="600"/>
      <c r="E344" s="600"/>
      <c r="F344" s="68">
        <v>1</v>
      </c>
      <c r="G344" s="75"/>
      <c r="H344" s="75">
        <v>1</v>
      </c>
      <c r="I344" s="75">
        <v>1</v>
      </c>
      <c r="J344" s="283"/>
      <c r="K344" s="281"/>
      <c r="L344" s="281"/>
      <c r="M344" s="279">
        <v>1948</v>
      </c>
      <c r="N344" s="69" t="s">
        <v>68</v>
      </c>
      <c r="O344" s="147">
        <v>40.7</v>
      </c>
      <c r="P344" s="147"/>
      <c r="Q344" s="114">
        <f t="shared" si="9"/>
        <v>882.9095831689776</v>
      </c>
      <c r="R344" s="48" t="s">
        <v>12</v>
      </c>
    </row>
    <row r="345" spans="1:18" ht="15" customHeight="1">
      <c r="A345" s="75">
        <v>2013</v>
      </c>
      <c r="B345" s="75" t="s">
        <v>135</v>
      </c>
      <c r="C345" s="600"/>
      <c r="D345" s="600"/>
      <c r="E345" s="600"/>
      <c r="F345" s="68">
        <v>1</v>
      </c>
      <c r="G345" s="75"/>
      <c r="H345" s="75">
        <v>1</v>
      </c>
      <c r="I345" s="75">
        <v>1</v>
      </c>
      <c r="J345" s="283"/>
      <c r="K345" s="281"/>
      <c r="L345" s="281"/>
      <c r="M345" s="279">
        <v>1932</v>
      </c>
      <c r="N345" s="69" t="s">
        <v>68</v>
      </c>
      <c r="O345" s="147">
        <v>24.57</v>
      </c>
      <c r="P345" s="147"/>
      <c r="Q345" s="114">
        <f t="shared" si="9"/>
        <v>532.9997164241223</v>
      </c>
      <c r="R345" s="48" t="s">
        <v>12</v>
      </c>
    </row>
    <row r="346" spans="1:18" ht="15" customHeight="1">
      <c r="A346" s="75">
        <v>2013</v>
      </c>
      <c r="B346" s="75" t="s">
        <v>135</v>
      </c>
      <c r="C346" s="600"/>
      <c r="D346" s="600"/>
      <c r="E346" s="600"/>
      <c r="F346" s="68">
        <v>1</v>
      </c>
      <c r="G346" s="75">
        <v>1</v>
      </c>
      <c r="H346" s="75"/>
      <c r="I346" s="75">
        <v>1</v>
      </c>
      <c r="J346" s="283"/>
      <c r="K346" s="281"/>
      <c r="L346" s="281"/>
      <c r="M346" s="279">
        <v>1941</v>
      </c>
      <c r="N346" s="69" t="s">
        <v>67</v>
      </c>
      <c r="O346" s="147">
        <v>12</v>
      </c>
      <c r="P346" s="147"/>
      <c r="Q346" s="114">
        <f t="shared" si="9"/>
        <v>260.31732181886315</v>
      </c>
      <c r="R346" s="48" t="s">
        <v>12</v>
      </c>
    </row>
    <row r="347" spans="1:18" ht="15" customHeight="1">
      <c r="A347" s="75">
        <v>2013</v>
      </c>
      <c r="B347" s="75" t="s">
        <v>135</v>
      </c>
      <c r="C347" s="600"/>
      <c r="D347" s="600"/>
      <c r="E347" s="600"/>
      <c r="F347" s="68">
        <v>1</v>
      </c>
      <c r="G347" s="75"/>
      <c r="H347" s="75">
        <v>1</v>
      </c>
      <c r="I347" s="75">
        <v>1</v>
      </c>
      <c r="J347" s="283"/>
      <c r="K347" s="281"/>
      <c r="L347" s="281"/>
      <c r="M347" s="279">
        <v>1921</v>
      </c>
      <c r="N347" s="69" t="s">
        <v>68</v>
      </c>
      <c r="O347" s="147">
        <v>259.43</v>
      </c>
      <c r="P347" s="147"/>
      <c r="Q347" s="114">
        <f t="shared" si="9"/>
        <v>5627.843566622306</v>
      </c>
      <c r="R347" s="48" t="s">
        <v>12</v>
      </c>
    </row>
    <row r="348" spans="1:18" ht="15" customHeight="1">
      <c r="A348" s="75">
        <v>2013</v>
      </c>
      <c r="B348" s="75" t="s">
        <v>135</v>
      </c>
      <c r="C348" s="600"/>
      <c r="D348" s="600"/>
      <c r="E348" s="600"/>
      <c r="F348" s="68">
        <v>1</v>
      </c>
      <c r="G348" s="75"/>
      <c r="H348" s="75">
        <v>1</v>
      </c>
      <c r="I348" s="75">
        <v>1</v>
      </c>
      <c r="J348" s="283"/>
      <c r="K348" s="281"/>
      <c r="L348" s="281"/>
      <c r="M348" s="279">
        <v>1921</v>
      </c>
      <c r="N348" s="69" t="s">
        <v>68</v>
      </c>
      <c r="O348" s="147">
        <v>27.1</v>
      </c>
      <c r="P348" s="147"/>
      <c r="Q348" s="114">
        <f t="shared" si="9"/>
        <v>587.8832851075994</v>
      </c>
      <c r="R348" s="48" t="s">
        <v>12</v>
      </c>
    </row>
    <row r="349" spans="1:18" ht="15" customHeight="1">
      <c r="A349" s="75">
        <v>2013</v>
      </c>
      <c r="B349" s="75" t="s">
        <v>135</v>
      </c>
      <c r="C349" s="600"/>
      <c r="D349" s="600"/>
      <c r="E349" s="600"/>
      <c r="F349" s="68">
        <v>1</v>
      </c>
      <c r="G349" s="75"/>
      <c r="H349" s="75">
        <v>1</v>
      </c>
      <c r="I349" s="75">
        <v>1</v>
      </c>
      <c r="J349" s="283"/>
      <c r="K349" s="281"/>
      <c r="L349" s="281"/>
      <c r="M349" s="279">
        <v>1931</v>
      </c>
      <c r="N349" s="69" t="s">
        <v>67</v>
      </c>
      <c r="O349" s="147">
        <v>35.73</v>
      </c>
      <c r="P349" s="147"/>
      <c r="Q349" s="114">
        <f t="shared" si="9"/>
        <v>775.0948257156649</v>
      </c>
      <c r="R349" s="48" t="s">
        <v>12</v>
      </c>
    </row>
    <row r="350" spans="1:18" ht="15" customHeight="1">
      <c r="A350" s="75">
        <v>2013</v>
      </c>
      <c r="B350" s="75" t="s">
        <v>135</v>
      </c>
      <c r="C350" s="600"/>
      <c r="D350" s="600"/>
      <c r="E350" s="600"/>
      <c r="F350" s="68">
        <v>1</v>
      </c>
      <c r="G350" s="75">
        <v>1</v>
      </c>
      <c r="H350" s="75"/>
      <c r="I350" s="75">
        <v>1</v>
      </c>
      <c r="J350" s="283"/>
      <c r="K350" s="281"/>
      <c r="L350" s="281"/>
      <c r="M350" s="279">
        <v>1938</v>
      </c>
      <c r="N350" s="69" t="s">
        <v>68</v>
      </c>
      <c r="O350" s="147">
        <f>389.45</f>
        <v>389.45</v>
      </c>
      <c r="P350" s="147"/>
      <c r="Q350" s="114">
        <f t="shared" si="9"/>
        <v>8448.381748529688</v>
      </c>
      <c r="R350" s="48" t="s">
        <v>12</v>
      </c>
    </row>
    <row r="351" spans="1:18" ht="15" customHeight="1">
      <c r="A351" s="75">
        <v>2014</v>
      </c>
      <c r="B351" s="75" t="s">
        <v>135</v>
      </c>
      <c r="C351" s="600"/>
      <c r="D351" s="600"/>
      <c r="E351" s="600"/>
      <c r="F351" s="68">
        <v>1</v>
      </c>
      <c r="G351" s="75">
        <v>1</v>
      </c>
      <c r="H351" s="75"/>
      <c r="I351" s="75">
        <v>1</v>
      </c>
      <c r="J351" s="283"/>
      <c r="K351" s="281"/>
      <c r="L351" s="281"/>
      <c r="M351" s="279">
        <v>1937</v>
      </c>
      <c r="N351" s="69" t="s">
        <v>67</v>
      </c>
      <c r="O351" s="147">
        <v>26</v>
      </c>
      <c r="P351" s="147"/>
      <c r="Q351" s="114">
        <f t="shared" si="9"/>
        <v>564.0208639408702</v>
      </c>
      <c r="R351" s="48" t="s">
        <v>12</v>
      </c>
    </row>
    <row r="352" spans="1:18" ht="15" customHeight="1">
      <c r="A352" s="75">
        <v>2013</v>
      </c>
      <c r="B352" s="75" t="s">
        <v>135</v>
      </c>
      <c r="C352" s="600"/>
      <c r="D352" s="600"/>
      <c r="E352" s="600"/>
      <c r="F352" s="68">
        <v>1</v>
      </c>
      <c r="G352" s="75"/>
      <c r="H352" s="75">
        <v>1</v>
      </c>
      <c r="I352" s="75">
        <v>1</v>
      </c>
      <c r="J352" s="283"/>
      <c r="K352" s="281"/>
      <c r="L352" s="281"/>
      <c r="M352" s="279">
        <v>1920</v>
      </c>
      <c r="N352" s="69" t="s">
        <v>68</v>
      </c>
      <c r="O352" s="147">
        <v>99.73</v>
      </c>
      <c r="P352" s="147"/>
      <c r="Q352" s="114">
        <f t="shared" si="9"/>
        <v>2163.4538754162686</v>
      </c>
      <c r="R352" s="48" t="s">
        <v>12</v>
      </c>
    </row>
    <row r="353" spans="1:18" ht="15" customHeight="1">
      <c r="A353" s="75">
        <v>2013</v>
      </c>
      <c r="B353" s="75" t="s">
        <v>135</v>
      </c>
      <c r="C353" s="600"/>
      <c r="D353" s="600"/>
      <c r="E353" s="600"/>
      <c r="F353" s="68">
        <v>1</v>
      </c>
      <c r="G353" s="75"/>
      <c r="H353" s="75">
        <v>1</v>
      </c>
      <c r="I353" s="75">
        <v>1</v>
      </c>
      <c r="J353" s="283"/>
      <c r="K353" s="281"/>
      <c r="L353" s="281"/>
      <c r="M353" s="279">
        <v>1927</v>
      </c>
      <c r="N353" s="69" t="s">
        <v>68</v>
      </c>
      <c r="O353" s="147">
        <v>6.7</v>
      </c>
      <c r="P353" s="147"/>
      <c r="Q353" s="114">
        <f t="shared" si="9"/>
        <v>145.34383801553193</v>
      </c>
      <c r="R353" s="48" t="s">
        <v>12</v>
      </c>
    </row>
    <row r="354" spans="1:18" ht="15" customHeight="1">
      <c r="A354" s="75">
        <v>2013</v>
      </c>
      <c r="B354" s="75" t="s">
        <v>135</v>
      </c>
      <c r="C354" s="600"/>
      <c r="D354" s="600"/>
      <c r="E354" s="600"/>
      <c r="F354" s="68">
        <v>1</v>
      </c>
      <c r="G354" s="75"/>
      <c r="H354" s="75">
        <v>1</v>
      </c>
      <c r="I354" s="75">
        <v>1</v>
      </c>
      <c r="J354" s="283"/>
      <c r="K354" s="281"/>
      <c r="L354" s="281"/>
      <c r="M354" s="279">
        <v>1940</v>
      </c>
      <c r="N354" s="69" t="s">
        <v>68</v>
      </c>
      <c r="O354" s="147">
        <v>3.35</v>
      </c>
      <c r="P354" s="147"/>
      <c r="Q354" s="114">
        <f t="shared" si="9"/>
        <v>72.67191900776596</v>
      </c>
      <c r="R354" s="48" t="s">
        <v>12</v>
      </c>
    </row>
    <row r="355" spans="1:18" ht="15" customHeight="1">
      <c r="A355" s="75">
        <v>2013</v>
      </c>
      <c r="B355" s="75" t="s">
        <v>135</v>
      </c>
      <c r="C355" s="600"/>
      <c r="D355" s="600"/>
      <c r="E355" s="600"/>
      <c r="F355" s="68">
        <v>1</v>
      </c>
      <c r="G355" s="75"/>
      <c r="H355" s="75">
        <v>1</v>
      </c>
      <c r="I355" s="75">
        <v>1</v>
      </c>
      <c r="J355" s="283"/>
      <c r="K355" s="281"/>
      <c r="L355" s="281"/>
      <c r="M355" s="279">
        <v>1941</v>
      </c>
      <c r="N355" s="69" t="s">
        <v>68</v>
      </c>
      <c r="O355" s="147">
        <v>43.01</v>
      </c>
      <c r="P355" s="147"/>
      <c r="Q355" s="114">
        <f t="shared" si="9"/>
        <v>933.0206676191086</v>
      </c>
      <c r="R355" s="48" t="s">
        <v>12</v>
      </c>
    </row>
    <row r="356" spans="1:18" ht="15" customHeight="1">
      <c r="A356" s="75">
        <v>2013</v>
      </c>
      <c r="B356" s="75" t="s">
        <v>135</v>
      </c>
      <c r="C356" s="600"/>
      <c r="D356" s="600"/>
      <c r="E356" s="600"/>
      <c r="F356" s="68">
        <v>1</v>
      </c>
      <c r="G356" s="75"/>
      <c r="H356" s="75">
        <v>1</v>
      </c>
      <c r="I356" s="75">
        <v>1</v>
      </c>
      <c r="J356" s="283"/>
      <c r="K356" s="281"/>
      <c r="L356" s="281"/>
      <c r="M356" s="279">
        <v>1935</v>
      </c>
      <c r="N356" s="69" t="s">
        <v>68</v>
      </c>
      <c r="O356" s="147">
        <v>51.49</v>
      </c>
      <c r="P356" s="147"/>
      <c r="Q356" s="114">
        <f t="shared" si="9"/>
        <v>1116.9782417044387</v>
      </c>
      <c r="R356" s="48" t="s">
        <v>12</v>
      </c>
    </row>
    <row r="357" spans="1:18" ht="15" customHeight="1">
      <c r="A357" s="75">
        <v>2013</v>
      </c>
      <c r="B357" s="75" t="s">
        <v>135</v>
      </c>
      <c r="C357" s="600"/>
      <c r="D357" s="600"/>
      <c r="E357" s="600"/>
      <c r="F357" s="68">
        <v>1</v>
      </c>
      <c r="G357" s="75">
        <v>1</v>
      </c>
      <c r="H357" s="75"/>
      <c r="I357" s="75">
        <v>1</v>
      </c>
      <c r="J357" s="283"/>
      <c r="K357" s="281"/>
      <c r="L357" s="281"/>
      <c r="M357" s="279">
        <v>1932</v>
      </c>
      <c r="N357" s="69" t="s">
        <v>68</v>
      </c>
      <c r="O357" s="147">
        <v>49.13</v>
      </c>
      <c r="P357" s="147"/>
      <c r="Q357" s="114">
        <f t="shared" si="9"/>
        <v>1065.782501746729</v>
      </c>
      <c r="R357" s="48" t="s">
        <v>12</v>
      </c>
    </row>
    <row r="358" spans="1:18" ht="15" customHeight="1">
      <c r="A358" s="75">
        <v>2013</v>
      </c>
      <c r="B358" s="75" t="s">
        <v>135</v>
      </c>
      <c r="C358" s="600"/>
      <c r="D358" s="600"/>
      <c r="E358" s="600"/>
      <c r="F358" s="68">
        <v>1</v>
      </c>
      <c r="G358" s="75">
        <v>1</v>
      </c>
      <c r="H358" s="75"/>
      <c r="I358" s="75">
        <v>1</v>
      </c>
      <c r="J358" s="283"/>
      <c r="K358" s="281"/>
      <c r="L358" s="281"/>
      <c r="M358" s="279">
        <v>1931</v>
      </c>
      <c r="N358" s="69" t="s">
        <v>68</v>
      </c>
      <c r="O358" s="147">
        <v>23.27</v>
      </c>
      <c r="P358" s="147"/>
      <c r="Q358" s="114">
        <f t="shared" si="9"/>
        <v>504.7986732270788</v>
      </c>
      <c r="R358" s="48" t="s">
        <v>12</v>
      </c>
    </row>
    <row r="359" spans="1:18" ht="15" customHeight="1">
      <c r="A359" s="75">
        <v>2013</v>
      </c>
      <c r="B359" s="75" t="s">
        <v>135</v>
      </c>
      <c r="C359" s="600"/>
      <c r="D359" s="600"/>
      <c r="E359" s="600"/>
      <c r="F359" s="68">
        <v>1</v>
      </c>
      <c r="G359" s="75">
        <v>1</v>
      </c>
      <c r="H359" s="75"/>
      <c r="I359" s="75">
        <v>1</v>
      </c>
      <c r="J359" s="283"/>
      <c r="K359" s="281"/>
      <c r="L359" s="281"/>
      <c r="M359" s="279">
        <v>1932</v>
      </c>
      <c r="N359" s="69" t="s">
        <v>68</v>
      </c>
      <c r="O359" s="147">
        <v>435.47</v>
      </c>
      <c r="P359" s="147"/>
      <c r="Q359" s="114">
        <f t="shared" si="9"/>
        <v>9446.698677705028</v>
      </c>
      <c r="R359" s="48" t="s">
        <v>12</v>
      </c>
    </row>
    <row r="360" spans="1:18" ht="15" customHeight="1">
      <c r="A360" s="75">
        <v>2013</v>
      </c>
      <c r="B360" s="75" t="s">
        <v>135</v>
      </c>
      <c r="C360" s="600"/>
      <c r="D360" s="600"/>
      <c r="E360" s="600"/>
      <c r="F360" s="68">
        <v>1</v>
      </c>
      <c r="G360" s="75"/>
      <c r="H360" s="75">
        <v>1</v>
      </c>
      <c r="I360" s="75">
        <v>1</v>
      </c>
      <c r="J360" s="283"/>
      <c r="K360" s="281"/>
      <c r="L360" s="281"/>
      <c r="M360" s="279">
        <v>1923</v>
      </c>
      <c r="N360" s="69" t="s">
        <v>68</v>
      </c>
      <c r="O360" s="147">
        <v>108.38</v>
      </c>
      <c r="P360" s="147"/>
      <c r="Q360" s="114">
        <f t="shared" si="9"/>
        <v>2351.0992782273656</v>
      </c>
      <c r="R360" s="48" t="s">
        <v>12</v>
      </c>
    </row>
    <row r="361" spans="1:18" ht="15" customHeight="1">
      <c r="A361" s="75">
        <v>2013</v>
      </c>
      <c r="B361" s="75" t="s">
        <v>135</v>
      </c>
      <c r="C361" s="600"/>
      <c r="D361" s="600"/>
      <c r="E361" s="600"/>
      <c r="F361" s="68">
        <v>1</v>
      </c>
      <c r="G361" s="75"/>
      <c r="H361" s="75">
        <v>1</v>
      </c>
      <c r="I361" s="75">
        <v>1</v>
      </c>
      <c r="J361" s="283"/>
      <c r="K361" s="281"/>
      <c r="L361" s="281"/>
      <c r="M361" s="279">
        <v>1938</v>
      </c>
      <c r="N361" s="69" t="s">
        <v>68</v>
      </c>
      <c r="O361" s="147">
        <v>5.58</v>
      </c>
      <c r="P361" s="147"/>
      <c r="Q361" s="114">
        <f t="shared" si="9"/>
        <v>121.04755464577137</v>
      </c>
      <c r="R361" s="48" t="s">
        <v>12</v>
      </c>
    </row>
    <row r="362" spans="1:18" ht="15" customHeight="1">
      <c r="A362" s="75">
        <v>2013</v>
      </c>
      <c r="B362" s="75" t="s">
        <v>135</v>
      </c>
      <c r="C362" s="600"/>
      <c r="D362" s="600"/>
      <c r="E362" s="600"/>
      <c r="F362" s="68">
        <v>1</v>
      </c>
      <c r="G362" s="75">
        <v>1</v>
      </c>
      <c r="H362" s="75"/>
      <c r="I362" s="75">
        <v>1</v>
      </c>
      <c r="J362" s="283"/>
      <c r="K362" s="281"/>
      <c r="L362" s="281"/>
      <c r="M362" s="279">
        <v>1927</v>
      </c>
      <c r="N362" s="69" t="s">
        <v>68</v>
      </c>
      <c r="O362" s="147">
        <v>32.38</v>
      </c>
      <c r="P362" s="147"/>
      <c r="Q362" s="114">
        <f t="shared" si="9"/>
        <v>702.4229067078991</v>
      </c>
      <c r="R362" s="48" t="s">
        <v>12</v>
      </c>
    </row>
    <row r="363" spans="1:18" ht="15" customHeight="1">
      <c r="A363" s="75">
        <v>2013</v>
      </c>
      <c r="B363" s="75" t="s">
        <v>135</v>
      </c>
      <c r="C363" s="600"/>
      <c r="D363" s="600"/>
      <c r="E363" s="600"/>
      <c r="F363" s="68">
        <v>1</v>
      </c>
      <c r="G363" s="75">
        <v>1</v>
      </c>
      <c r="H363" s="75"/>
      <c r="I363" s="75">
        <v>1</v>
      </c>
      <c r="J363" s="283"/>
      <c r="K363" s="281"/>
      <c r="L363" s="281"/>
      <c r="M363" s="279">
        <v>1916</v>
      </c>
      <c r="N363" s="69" t="s">
        <v>68</v>
      </c>
      <c r="O363" s="147">
        <v>38.6</v>
      </c>
      <c r="P363" s="147"/>
      <c r="Q363" s="114">
        <f t="shared" si="9"/>
        <v>837.3540518506765</v>
      </c>
      <c r="R363" s="48" t="s">
        <v>12</v>
      </c>
    </row>
    <row r="364" spans="1:18" ht="15" customHeight="1">
      <c r="A364" s="75">
        <v>2013</v>
      </c>
      <c r="B364" s="75" t="s">
        <v>135</v>
      </c>
      <c r="C364" s="600"/>
      <c r="D364" s="600"/>
      <c r="E364" s="600"/>
      <c r="F364" s="68">
        <v>1</v>
      </c>
      <c r="G364" s="75"/>
      <c r="H364" s="75">
        <v>1</v>
      </c>
      <c r="I364" s="75">
        <v>1</v>
      </c>
      <c r="J364" s="283"/>
      <c r="K364" s="281"/>
      <c r="L364" s="281"/>
      <c r="M364" s="279">
        <v>1926</v>
      </c>
      <c r="N364" s="69" t="s">
        <v>68</v>
      </c>
      <c r="O364" s="147">
        <v>31.63</v>
      </c>
      <c r="P364" s="147"/>
      <c r="Q364" s="114">
        <f t="shared" si="9"/>
        <v>686.1530740942201</v>
      </c>
      <c r="R364" s="48" t="s">
        <v>12</v>
      </c>
    </row>
    <row r="365" spans="1:18" ht="15" customHeight="1">
      <c r="A365" s="75">
        <v>2013</v>
      </c>
      <c r="B365" s="75" t="s">
        <v>135</v>
      </c>
      <c r="C365" s="600"/>
      <c r="D365" s="600"/>
      <c r="E365" s="600"/>
      <c r="F365" s="68">
        <v>1</v>
      </c>
      <c r="G365" s="75">
        <v>1</v>
      </c>
      <c r="H365" s="75"/>
      <c r="I365" s="75">
        <v>1</v>
      </c>
      <c r="J365" s="283"/>
      <c r="K365" s="281"/>
      <c r="L365" s="281"/>
      <c r="M365" s="279">
        <v>1937</v>
      </c>
      <c r="N365" s="69" t="s">
        <v>68</v>
      </c>
      <c r="O365" s="147">
        <v>11.17</v>
      </c>
      <c r="P365" s="147"/>
      <c r="Q365" s="114">
        <f t="shared" si="9"/>
        <v>242.31204039305845</v>
      </c>
      <c r="R365" s="48" t="s">
        <v>12</v>
      </c>
    </row>
    <row r="366" spans="1:18" ht="15" customHeight="1">
      <c r="A366" s="75">
        <v>2013</v>
      </c>
      <c r="B366" s="75" t="s">
        <v>135</v>
      </c>
      <c r="C366" s="600"/>
      <c r="D366" s="600"/>
      <c r="E366" s="600"/>
      <c r="F366" s="68">
        <v>1</v>
      </c>
      <c r="G366" s="75"/>
      <c r="H366" s="75">
        <v>1</v>
      </c>
      <c r="I366" s="75">
        <v>1</v>
      </c>
      <c r="J366" s="283"/>
      <c r="K366" s="281"/>
      <c r="L366" s="281"/>
      <c r="M366" s="279">
        <v>1933</v>
      </c>
      <c r="N366" s="69" t="s">
        <v>68</v>
      </c>
      <c r="O366" s="147">
        <v>237.94</v>
      </c>
      <c r="P366" s="147"/>
      <c r="Q366" s="114">
        <f t="shared" si="9"/>
        <v>5161.658629465025</v>
      </c>
      <c r="R366" s="48" t="s">
        <v>12</v>
      </c>
    </row>
    <row r="367" spans="1:18" ht="15" customHeight="1">
      <c r="A367" s="75">
        <v>2013</v>
      </c>
      <c r="B367" s="75" t="s">
        <v>135</v>
      </c>
      <c r="C367" s="600"/>
      <c r="D367" s="600"/>
      <c r="E367" s="600"/>
      <c r="F367" s="68">
        <v>1</v>
      </c>
      <c r="G367" s="75"/>
      <c r="H367" s="75">
        <v>1</v>
      </c>
      <c r="I367" s="75">
        <v>1</v>
      </c>
      <c r="J367" s="283"/>
      <c r="K367" s="281"/>
      <c r="L367" s="281"/>
      <c r="M367" s="279">
        <v>1928</v>
      </c>
      <c r="N367" s="69" t="s">
        <v>68</v>
      </c>
      <c r="O367" s="147">
        <v>66.59</v>
      </c>
      <c r="P367" s="147"/>
      <c r="Q367" s="114">
        <f t="shared" si="9"/>
        <v>1444.5442049931748</v>
      </c>
      <c r="R367" s="48" t="s">
        <v>12</v>
      </c>
    </row>
    <row r="368" spans="1:18" ht="15" customHeight="1">
      <c r="A368" s="75">
        <v>2013</v>
      </c>
      <c r="B368" s="75" t="s">
        <v>135</v>
      </c>
      <c r="C368" s="600"/>
      <c r="D368" s="600"/>
      <c r="E368" s="600"/>
      <c r="F368" s="68">
        <v>1</v>
      </c>
      <c r="G368" s="75"/>
      <c r="H368" s="75">
        <v>1</v>
      </c>
      <c r="I368" s="75">
        <v>1</v>
      </c>
      <c r="J368" s="283"/>
      <c r="K368" s="281"/>
      <c r="L368" s="281"/>
      <c r="M368" s="279">
        <v>1919</v>
      </c>
      <c r="N368" s="69" t="s">
        <v>67</v>
      </c>
      <c r="O368" s="147">
        <v>30.84</v>
      </c>
      <c r="P368" s="147"/>
      <c r="Q368" s="114">
        <f t="shared" si="9"/>
        <v>669.0155170744783</v>
      </c>
      <c r="R368" s="48" t="s">
        <v>12</v>
      </c>
    </row>
    <row r="369" spans="1:18" ht="15" customHeight="1">
      <c r="A369" s="75">
        <v>2013</v>
      </c>
      <c r="B369" s="75" t="s">
        <v>135</v>
      </c>
      <c r="C369" s="600"/>
      <c r="D369" s="600"/>
      <c r="E369" s="600"/>
      <c r="F369" s="68">
        <v>1</v>
      </c>
      <c r="G369" s="75"/>
      <c r="H369" s="75">
        <v>1</v>
      </c>
      <c r="I369" s="75">
        <v>1</v>
      </c>
      <c r="J369" s="283"/>
      <c r="K369" s="281"/>
      <c r="L369" s="281"/>
      <c r="M369" s="279">
        <v>1928</v>
      </c>
      <c r="N369" s="69" t="s">
        <v>68</v>
      </c>
      <c r="O369" s="147">
        <v>221.23</v>
      </c>
      <c r="P369" s="147"/>
      <c r="Q369" s="114">
        <f t="shared" si="9"/>
        <v>4799.166758832258</v>
      </c>
      <c r="R369" s="48" t="s">
        <v>12</v>
      </c>
    </row>
    <row r="370" spans="1:18" ht="15" customHeight="1">
      <c r="A370" s="75">
        <v>2013</v>
      </c>
      <c r="B370" s="75" t="s">
        <v>135</v>
      </c>
      <c r="C370" s="600"/>
      <c r="D370" s="600"/>
      <c r="E370" s="600"/>
      <c r="F370" s="68">
        <v>1</v>
      </c>
      <c r="G370" s="75"/>
      <c r="H370" s="75">
        <v>1</v>
      </c>
      <c r="I370" s="75">
        <v>1</v>
      </c>
      <c r="J370" s="283"/>
      <c r="K370" s="281"/>
      <c r="L370" s="281"/>
      <c r="M370" s="279">
        <v>1957</v>
      </c>
      <c r="N370" s="69" t="s">
        <v>68</v>
      </c>
      <c r="O370" s="147">
        <v>34.77</v>
      </c>
      <c r="P370" s="147"/>
      <c r="Q370" s="114">
        <f t="shared" si="9"/>
        <v>754.2694399701561</v>
      </c>
      <c r="R370" s="48" t="s">
        <v>12</v>
      </c>
    </row>
    <row r="371" spans="1:18" ht="15" customHeight="1">
      <c r="A371" s="75">
        <v>2013</v>
      </c>
      <c r="B371" s="75" t="s">
        <v>135</v>
      </c>
      <c r="C371" s="600"/>
      <c r="D371" s="600"/>
      <c r="E371" s="600"/>
      <c r="F371" s="68">
        <v>1</v>
      </c>
      <c r="G371" s="75"/>
      <c r="H371" s="75">
        <v>1</v>
      </c>
      <c r="I371" s="75">
        <v>1</v>
      </c>
      <c r="J371" s="283"/>
      <c r="K371" s="281"/>
      <c r="L371" s="281"/>
      <c r="M371" s="279">
        <v>1927</v>
      </c>
      <c r="N371" s="69" t="s">
        <v>68</v>
      </c>
      <c r="O371" s="147">
        <v>27.41</v>
      </c>
      <c r="P371" s="147"/>
      <c r="Q371" s="114">
        <f t="shared" si="9"/>
        <v>594.6081492545866</v>
      </c>
      <c r="R371" s="48" t="s">
        <v>12</v>
      </c>
    </row>
    <row r="372" spans="1:18" ht="15" customHeight="1">
      <c r="A372" s="75">
        <v>2013</v>
      </c>
      <c r="B372" s="75" t="s">
        <v>135</v>
      </c>
      <c r="C372" s="600"/>
      <c r="D372" s="600"/>
      <c r="E372" s="600"/>
      <c r="F372" s="68">
        <v>1</v>
      </c>
      <c r="G372" s="75">
        <v>1</v>
      </c>
      <c r="H372" s="75"/>
      <c r="I372" s="75">
        <v>1</v>
      </c>
      <c r="J372" s="283"/>
      <c r="K372" s="281"/>
      <c r="L372" s="281"/>
      <c r="M372" s="279">
        <v>1926</v>
      </c>
      <c r="N372" s="69" t="s">
        <v>68</v>
      </c>
      <c r="O372" s="147">
        <v>7.82</v>
      </c>
      <c r="P372" s="147"/>
      <c r="Q372" s="114">
        <f t="shared" si="9"/>
        <v>169.6401213852925</v>
      </c>
      <c r="R372" s="48" t="s">
        <v>12</v>
      </c>
    </row>
    <row r="373" spans="1:18" ht="15" customHeight="1">
      <c r="A373" s="75">
        <v>2013</v>
      </c>
      <c r="B373" s="75" t="s">
        <v>135</v>
      </c>
      <c r="C373" s="600"/>
      <c r="D373" s="600"/>
      <c r="E373" s="600"/>
      <c r="F373" s="68">
        <v>1</v>
      </c>
      <c r="G373" s="75"/>
      <c r="H373" s="75">
        <v>1</v>
      </c>
      <c r="I373" s="75">
        <v>1</v>
      </c>
      <c r="J373" s="283"/>
      <c r="K373" s="281"/>
      <c r="L373" s="281"/>
      <c r="M373" s="279">
        <v>1935</v>
      </c>
      <c r="N373" s="69" t="s">
        <v>68</v>
      </c>
      <c r="O373" s="147">
        <v>71.7</v>
      </c>
      <c r="P373" s="147"/>
      <c r="Q373" s="114">
        <f t="shared" si="9"/>
        <v>1555.3959978677074</v>
      </c>
      <c r="R373" s="48" t="s">
        <v>12</v>
      </c>
    </row>
    <row r="374" spans="1:18" ht="15" customHeight="1">
      <c r="A374" s="75">
        <v>2013</v>
      </c>
      <c r="B374" s="75" t="s">
        <v>135</v>
      </c>
      <c r="C374" s="600"/>
      <c r="D374" s="600"/>
      <c r="E374" s="600"/>
      <c r="F374" s="68">
        <v>1</v>
      </c>
      <c r="G374" s="75">
        <v>1</v>
      </c>
      <c r="H374" s="75"/>
      <c r="I374" s="75">
        <v>1</v>
      </c>
      <c r="J374" s="283"/>
      <c r="K374" s="281"/>
      <c r="L374" s="281"/>
      <c r="M374" s="279">
        <v>1927</v>
      </c>
      <c r="N374" s="69" t="s">
        <v>68</v>
      </c>
      <c r="O374" s="147">
        <v>97.15</v>
      </c>
      <c r="P374" s="147"/>
      <c r="Q374" s="114">
        <f t="shared" si="9"/>
        <v>2107.485651225213</v>
      </c>
      <c r="R374" s="48" t="s">
        <v>12</v>
      </c>
    </row>
    <row r="375" spans="1:18" ht="15" customHeight="1">
      <c r="A375" s="75">
        <v>2013</v>
      </c>
      <c r="B375" s="75" t="s">
        <v>135</v>
      </c>
      <c r="C375" s="600"/>
      <c r="D375" s="600"/>
      <c r="E375" s="600"/>
      <c r="F375" s="68">
        <v>1</v>
      </c>
      <c r="G375" s="75">
        <v>1</v>
      </c>
      <c r="H375" s="75"/>
      <c r="I375" s="75">
        <v>1</v>
      </c>
      <c r="J375" s="283"/>
      <c r="K375" s="281"/>
      <c r="L375" s="281"/>
      <c r="M375" s="279">
        <v>1941</v>
      </c>
      <c r="N375" s="69" t="s">
        <v>67</v>
      </c>
      <c r="O375" s="147">
        <f>238.97</f>
        <v>238.97</v>
      </c>
      <c r="P375" s="147"/>
      <c r="Q375" s="114">
        <f t="shared" si="9"/>
        <v>5184.002532921144</v>
      </c>
      <c r="R375" s="48" t="s">
        <v>12</v>
      </c>
    </row>
    <row r="376" spans="1:18" ht="15" customHeight="1">
      <c r="A376" s="75">
        <v>2013</v>
      </c>
      <c r="B376" s="75" t="s">
        <v>135</v>
      </c>
      <c r="C376" s="600"/>
      <c r="D376" s="600"/>
      <c r="E376" s="600"/>
      <c r="F376" s="68">
        <v>1</v>
      </c>
      <c r="G376" s="75"/>
      <c r="H376" s="75">
        <v>1</v>
      </c>
      <c r="I376" s="75">
        <v>1</v>
      </c>
      <c r="J376" s="283"/>
      <c r="K376" s="281"/>
      <c r="L376" s="281"/>
      <c r="M376" s="279">
        <v>1936</v>
      </c>
      <c r="N376" s="69" t="s">
        <v>68</v>
      </c>
      <c r="O376" s="147">
        <v>56.42</v>
      </c>
      <c r="P376" s="147"/>
      <c r="Q376" s="114">
        <f t="shared" si="9"/>
        <v>1223.9252747516882</v>
      </c>
      <c r="R376" s="48" t="s">
        <v>12</v>
      </c>
    </row>
    <row r="377" spans="1:18" ht="15" customHeight="1">
      <c r="A377" s="75">
        <v>2013</v>
      </c>
      <c r="B377" s="75" t="s">
        <v>135</v>
      </c>
      <c r="C377" s="600"/>
      <c r="D377" s="600"/>
      <c r="E377" s="600"/>
      <c r="F377" s="68">
        <v>1</v>
      </c>
      <c r="G377" s="75"/>
      <c r="H377" s="75">
        <v>1</v>
      </c>
      <c r="I377" s="75">
        <v>1</v>
      </c>
      <c r="J377" s="283"/>
      <c r="K377" s="281"/>
      <c r="L377" s="281"/>
      <c r="M377" s="279">
        <v>1925</v>
      </c>
      <c r="N377" s="69" t="s">
        <v>68</v>
      </c>
      <c r="O377" s="147">
        <v>4.47</v>
      </c>
      <c r="P377" s="147"/>
      <c r="Q377" s="114">
        <f t="shared" si="9"/>
        <v>96.96820237752652</v>
      </c>
      <c r="R377" s="48" t="s">
        <v>12</v>
      </c>
    </row>
    <row r="378" spans="1:18" ht="15" customHeight="1">
      <c r="A378" s="75">
        <v>2013</v>
      </c>
      <c r="B378" s="75" t="s">
        <v>135</v>
      </c>
      <c r="C378" s="600"/>
      <c r="D378" s="600"/>
      <c r="E378" s="600"/>
      <c r="F378" s="68">
        <v>1</v>
      </c>
      <c r="G378" s="75">
        <v>1</v>
      </c>
      <c r="H378" s="75"/>
      <c r="I378" s="75">
        <v>1</v>
      </c>
      <c r="J378" s="283"/>
      <c r="K378" s="281"/>
      <c r="L378" s="281"/>
      <c r="M378" s="279">
        <v>1942</v>
      </c>
      <c r="N378" s="69" t="s">
        <v>67</v>
      </c>
      <c r="O378" s="147">
        <v>12</v>
      </c>
      <c r="P378" s="147"/>
      <c r="Q378" s="114">
        <f t="shared" si="9"/>
        <v>260.31732181886315</v>
      </c>
      <c r="R378" s="48" t="s">
        <v>12</v>
      </c>
    </row>
    <row r="379" spans="1:18" ht="15" customHeight="1">
      <c r="A379" s="75">
        <v>2013</v>
      </c>
      <c r="B379" s="75" t="s">
        <v>135</v>
      </c>
      <c r="C379" s="600"/>
      <c r="D379" s="600"/>
      <c r="E379" s="600"/>
      <c r="F379" s="68">
        <v>1</v>
      </c>
      <c r="G379" s="75"/>
      <c r="H379" s="75">
        <v>1</v>
      </c>
      <c r="I379" s="75">
        <v>1</v>
      </c>
      <c r="J379" s="283"/>
      <c r="K379" s="281"/>
      <c r="L379" s="281"/>
      <c r="M379" s="279">
        <v>1927</v>
      </c>
      <c r="N379" s="69" t="s">
        <v>68</v>
      </c>
      <c r="O379" s="147">
        <v>22.33</v>
      </c>
      <c r="P379" s="147"/>
      <c r="Q379" s="114">
        <f t="shared" si="9"/>
        <v>484.40714968460117</v>
      </c>
      <c r="R379" s="48" t="s">
        <v>12</v>
      </c>
    </row>
    <row r="380" spans="1:18" ht="15" customHeight="1">
      <c r="A380" s="75">
        <v>2013</v>
      </c>
      <c r="B380" s="75" t="s">
        <v>135</v>
      </c>
      <c r="C380" s="600"/>
      <c r="D380" s="600"/>
      <c r="E380" s="600"/>
      <c r="F380" s="68">
        <v>1</v>
      </c>
      <c r="G380" s="75">
        <v>1</v>
      </c>
      <c r="H380" s="75"/>
      <c r="I380" s="75">
        <v>1</v>
      </c>
      <c r="J380" s="283"/>
      <c r="K380" s="281"/>
      <c r="L380" s="281"/>
      <c r="M380" s="279">
        <v>1933</v>
      </c>
      <c r="N380" s="69" t="s">
        <v>68</v>
      </c>
      <c r="O380" s="147">
        <v>53.6</v>
      </c>
      <c r="P380" s="147"/>
      <c r="Q380" s="114">
        <f t="shared" si="9"/>
        <v>1162.7507041242554</v>
      </c>
      <c r="R380" s="48" t="s">
        <v>12</v>
      </c>
    </row>
    <row r="381" spans="1:18" ht="15" customHeight="1">
      <c r="A381" s="75">
        <v>2013</v>
      </c>
      <c r="B381" s="75" t="s">
        <v>135</v>
      </c>
      <c r="C381" s="600"/>
      <c r="D381" s="600"/>
      <c r="E381" s="600"/>
      <c r="F381" s="68">
        <v>1</v>
      </c>
      <c r="G381" s="75"/>
      <c r="H381" s="75">
        <v>1</v>
      </c>
      <c r="I381" s="75">
        <v>1</v>
      </c>
      <c r="J381" s="283"/>
      <c r="K381" s="281"/>
      <c r="L381" s="281"/>
      <c r="M381" s="279">
        <v>1925</v>
      </c>
      <c r="N381" s="69" t="s">
        <v>68</v>
      </c>
      <c r="O381" s="147">
        <v>75.93</v>
      </c>
      <c r="P381" s="147"/>
      <c r="Q381" s="114">
        <f t="shared" si="9"/>
        <v>1647.1578538088568</v>
      </c>
      <c r="R381" s="48" t="s">
        <v>12</v>
      </c>
    </row>
    <row r="382" spans="1:18" ht="15" customHeight="1">
      <c r="A382" s="75">
        <v>2013</v>
      </c>
      <c r="B382" s="75" t="s">
        <v>135</v>
      </c>
      <c r="C382" s="600"/>
      <c r="D382" s="600"/>
      <c r="E382" s="600"/>
      <c r="F382" s="68">
        <v>1</v>
      </c>
      <c r="G382" s="75">
        <v>1</v>
      </c>
      <c r="H382" s="75"/>
      <c r="I382" s="75">
        <v>1</v>
      </c>
      <c r="J382" s="283"/>
      <c r="K382" s="281"/>
      <c r="L382" s="281"/>
      <c r="M382" s="279">
        <v>1942</v>
      </c>
      <c r="N382" s="69" t="s">
        <v>67</v>
      </c>
      <c r="O382" s="147">
        <v>12</v>
      </c>
      <c r="P382" s="147"/>
      <c r="Q382" s="114">
        <f t="shared" si="9"/>
        <v>260.31732181886315</v>
      </c>
      <c r="R382" s="48" t="s">
        <v>12</v>
      </c>
    </row>
    <row r="383" spans="1:18" ht="15" customHeight="1">
      <c r="A383" s="75">
        <v>2013</v>
      </c>
      <c r="B383" s="75" t="s">
        <v>135</v>
      </c>
      <c r="C383" s="600"/>
      <c r="D383" s="600"/>
      <c r="E383" s="600"/>
      <c r="F383" s="68">
        <v>1</v>
      </c>
      <c r="G383" s="75"/>
      <c r="H383" s="75">
        <v>1</v>
      </c>
      <c r="I383" s="75">
        <v>1</v>
      </c>
      <c r="J383" s="283"/>
      <c r="K383" s="281"/>
      <c r="L383" s="281"/>
      <c r="M383" s="279">
        <v>1932</v>
      </c>
      <c r="N383" s="69" t="s">
        <v>68</v>
      </c>
      <c r="O383" s="147">
        <v>34.62</v>
      </c>
      <c r="P383" s="147"/>
      <c r="Q383" s="114">
        <f t="shared" si="9"/>
        <v>751.0154734474202</v>
      </c>
      <c r="R383" s="48" t="s">
        <v>12</v>
      </c>
    </row>
    <row r="384" spans="1:18" ht="15" customHeight="1">
      <c r="A384" s="75">
        <v>2013</v>
      </c>
      <c r="B384" s="75" t="s">
        <v>135</v>
      </c>
      <c r="C384" s="600"/>
      <c r="D384" s="600"/>
      <c r="E384" s="600"/>
      <c r="F384" s="68">
        <v>1</v>
      </c>
      <c r="G384" s="75"/>
      <c r="H384" s="75">
        <v>1</v>
      </c>
      <c r="I384" s="75">
        <v>1</v>
      </c>
      <c r="J384" s="283"/>
      <c r="K384" s="281"/>
      <c r="L384" s="281"/>
      <c r="M384" s="279">
        <v>1927</v>
      </c>
      <c r="N384" s="69" t="s">
        <v>68</v>
      </c>
      <c r="O384" s="147">
        <v>6.78</v>
      </c>
      <c r="P384" s="147"/>
      <c r="Q384" s="114">
        <f t="shared" si="9"/>
        <v>147.07928682765768</v>
      </c>
      <c r="R384" s="48" t="s">
        <v>12</v>
      </c>
    </row>
    <row r="385" spans="1:18" ht="15" customHeight="1">
      <c r="A385" s="75">
        <v>2013</v>
      </c>
      <c r="B385" s="75" t="s">
        <v>135</v>
      </c>
      <c r="C385" s="600"/>
      <c r="D385" s="600"/>
      <c r="E385" s="600"/>
      <c r="F385" s="68">
        <v>1</v>
      </c>
      <c r="G385" s="75"/>
      <c r="H385" s="75">
        <v>1</v>
      </c>
      <c r="I385" s="75">
        <v>1</v>
      </c>
      <c r="J385" s="283"/>
      <c r="K385" s="281"/>
      <c r="L385" s="281"/>
      <c r="M385" s="279">
        <v>1932</v>
      </c>
      <c r="N385" s="69" t="s">
        <v>68</v>
      </c>
      <c r="O385" s="147">
        <v>36.85</v>
      </c>
      <c r="P385" s="147"/>
      <c r="Q385" s="114">
        <f t="shared" si="9"/>
        <v>799.3911090854256</v>
      </c>
      <c r="R385" s="48" t="s">
        <v>12</v>
      </c>
    </row>
    <row r="386" spans="1:18" ht="15" customHeight="1">
      <c r="A386" s="75">
        <v>2013</v>
      </c>
      <c r="B386" s="75" t="s">
        <v>135</v>
      </c>
      <c r="C386" s="600"/>
      <c r="D386" s="600"/>
      <c r="E386" s="600"/>
      <c r="F386" s="68">
        <v>1</v>
      </c>
      <c r="G386" s="75"/>
      <c r="H386" s="75">
        <v>1</v>
      </c>
      <c r="I386" s="75">
        <v>1</v>
      </c>
      <c r="J386" s="283"/>
      <c r="K386" s="281"/>
      <c r="L386" s="281"/>
      <c r="M386" s="279">
        <v>1934</v>
      </c>
      <c r="N386" s="69" t="s">
        <v>68</v>
      </c>
      <c r="O386" s="147">
        <v>36.62</v>
      </c>
      <c r="P386" s="147"/>
      <c r="Q386" s="114">
        <f t="shared" si="9"/>
        <v>794.4016937505639</v>
      </c>
      <c r="R386" s="48" t="s">
        <v>12</v>
      </c>
    </row>
    <row r="387" spans="1:18" ht="15" customHeight="1">
      <c r="A387" s="75">
        <v>2013</v>
      </c>
      <c r="B387" s="75" t="s">
        <v>135</v>
      </c>
      <c r="C387" s="600"/>
      <c r="D387" s="600"/>
      <c r="E387" s="600"/>
      <c r="F387" s="68">
        <v>1</v>
      </c>
      <c r="G387" s="75">
        <v>1</v>
      </c>
      <c r="H387" s="75"/>
      <c r="I387" s="75">
        <v>1</v>
      </c>
      <c r="J387" s="283"/>
      <c r="K387" s="281"/>
      <c r="L387" s="281"/>
      <c r="M387" s="279">
        <v>1935</v>
      </c>
      <c r="N387" s="69" t="s">
        <v>68</v>
      </c>
      <c r="O387" s="147">
        <v>52.48</v>
      </c>
      <c r="P387" s="147"/>
      <c r="Q387" s="114">
        <f t="shared" si="9"/>
        <v>1138.4544207544948</v>
      </c>
      <c r="R387" s="48" t="s">
        <v>12</v>
      </c>
    </row>
    <row r="388" spans="1:18" ht="15" customHeight="1">
      <c r="A388" s="75">
        <v>2013</v>
      </c>
      <c r="B388" s="75" t="s">
        <v>135</v>
      </c>
      <c r="C388" s="600"/>
      <c r="D388" s="600"/>
      <c r="E388" s="600"/>
      <c r="F388" s="68">
        <v>1</v>
      </c>
      <c r="G388" s="75">
        <v>1</v>
      </c>
      <c r="H388" s="75"/>
      <c r="I388" s="75"/>
      <c r="J388" s="288">
        <v>1</v>
      </c>
      <c r="K388" s="75" t="s">
        <v>47</v>
      </c>
      <c r="L388" s="75" t="s">
        <v>47</v>
      </c>
      <c r="M388" s="279">
        <v>1941</v>
      </c>
      <c r="N388" s="69" t="s">
        <v>67</v>
      </c>
      <c r="O388" s="147">
        <v>2.12</v>
      </c>
      <c r="P388" s="147"/>
      <c r="Q388" s="114">
        <f t="shared" si="9"/>
        <v>45.989393521332495</v>
      </c>
      <c r="R388" s="48" t="s">
        <v>12</v>
      </c>
    </row>
    <row r="389" spans="1:19" s="43" customFormat="1" ht="15" customHeight="1">
      <c r="A389" s="608" t="s">
        <v>163</v>
      </c>
      <c r="B389" s="608"/>
      <c r="C389" s="40" t="s">
        <v>154</v>
      </c>
      <c r="D389" s="299"/>
      <c r="E389" s="389"/>
      <c r="F389" s="72">
        <f>SUM(F324:F388)</f>
        <v>65</v>
      </c>
      <c r="G389" s="72">
        <f>SUM(G324:G388)</f>
        <v>25</v>
      </c>
      <c r="H389" s="72">
        <f>SUM(H324:H388)</f>
        <v>40</v>
      </c>
      <c r="I389" s="72">
        <f>SUM(I324:I388)</f>
        <v>64</v>
      </c>
      <c r="J389" s="72">
        <f>SUM(J324:J388)</f>
        <v>1</v>
      </c>
      <c r="K389" s="72"/>
      <c r="L389" s="72"/>
      <c r="M389" s="72"/>
      <c r="N389" s="390"/>
      <c r="O389" s="148">
        <f>SUM(O324:O388)</f>
        <v>5273.69</v>
      </c>
      <c r="P389" s="148"/>
      <c r="Q389" s="73">
        <f>SUM(Q324:Q388)</f>
        <v>114402.73807524337</v>
      </c>
      <c r="R389" s="72"/>
      <c r="S389" s="398"/>
    </row>
    <row r="390" spans="1:36" ht="15" customHeight="1">
      <c r="A390" s="650" t="s">
        <v>150</v>
      </c>
      <c r="B390" s="650"/>
      <c r="C390" s="23"/>
      <c r="D390" s="298"/>
      <c r="E390" s="20"/>
      <c r="F390" s="21"/>
      <c r="G390" s="22"/>
      <c r="H390" s="22"/>
      <c r="I390" s="22"/>
      <c r="J390" s="22"/>
      <c r="K390" s="22"/>
      <c r="L390" s="22"/>
      <c r="M390" s="22"/>
      <c r="N390" s="56"/>
      <c r="O390" s="195"/>
      <c r="P390" s="145"/>
      <c r="Q390" s="46"/>
      <c r="R390" s="46"/>
      <c r="S390" s="17"/>
      <c r="T390" s="17"/>
      <c r="U390" s="17"/>
      <c r="V390" s="17"/>
      <c r="W390" s="17"/>
      <c r="X390" s="17"/>
      <c r="Y390" s="17"/>
      <c r="Z390" s="17"/>
      <c r="AA390" s="17"/>
      <c r="AB390" s="17"/>
      <c r="AC390" s="17"/>
      <c r="AD390" s="17"/>
      <c r="AE390" s="17"/>
      <c r="AF390" s="17"/>
      <c r="AG390" s="17"/>
      <c r="AH390" s="17"/>
      <c r="AI390" s="17"/>
      <c r="AJ390" s="17"/>
    </row>
    <row r="391" spans="1:36" ht="47.25" customHeight="1">
      <c r="A391" s="24" t="s">
        <v>124</v>
      </c>
      <c r="B391" s="24" t="s">
        <v>125</v>
      </c>
      <c r="C391" s="24" t="s">
        <v>138</v>
      </c>
      <c r="D391" s="4" t="s">
        <v>44</v>
      </c>
      <c r="E391" s="24" t="s">
        <v>45</v>
      </c>
      <c r="F391" s="23" t="s">
        <v>62</v>
      </c>
      <c r="G391" s="24" t="s">
        <v>156</v>
      </c>
      <c r="H391" s="24" t="s">
        <v>157</v>
      </c>
      <c r="I391" s="24" t="s">
        <v>69</v>
      </c>
      <c r="J391" s="24" t="s">
        <v>63</v>
      </c>
      <c r="K391" s="280" t="s">
        <v>216</v>
      </c>
      <c r="L391" s="280" t="s">
        <v>18</v>
      </c>
      <c r="M391" s="24" t="s">
        <v>61</v>
      </c>
      <c r="N391" s="24" t="s">
        <v>10</v>
      </c>
      <c r="O391" s="146" t="s">
        <v>122</v>
      </c>
      <c r="P391" s="146" t="s">
        <v>123</v>
      </c>
      <c r="Q391" s="140" t="s">
        <v>11</v>
      </c>
      <c r="R391" s="140" t="s">
        <v>21</v>
      </c>
      <c r="S391" s="17"/>
      <c r="T391" s="17"/>
      <c r="U391" s="17"/>
      <c r="V391" s="17"/>
      <c r="W391" s="17"/>
      <c r="X391" s="17"/>
      <c r="Y391" s="17"/>
      <c r="Z391" s="17"/>
      <c r="AA391" s="17"/>
      <c r="AB391" s="17"/>
      <c r="AC391" s="17"/>
      <c r="AD391" s="17"/>
      <c r="AE391" s="17"/>
      <c r="AF391" s="17"/>
      <c r="AG391" s="17"/>
      <c r="AH391" s="17"/>
      <c r="AI391" s="17"/>
      <c r="AJ391" s="17"/>
    </row>
    <row r="392" spans="1:19" ht="15" customHeight="1">
      <c r="A392" s="75">
        <v>2013</v>
      </c>
      <c r="B392" s="75" t="s">
        <v>132</v>
      </c>
      <c r="C392" s="600"/>
      <c r="D392" s="600"/>
      <c r="E392" s="600"/>
      <c r="F392" s="75">
        <v>1</v>
      </c>
      <c r="G392" s="74">
        <v>1</v>
      </c>
      <c r="H392" s="74"/>
      <c r="I392" s="75">
        <v>1</v>
      </c>
      <c r="J392" s="278"/>
      <c r="K392" s="281"/>
      <c r="L392" s="281"/>
      <c r="M392" s="279">
        <v>1936</v>
      </c>
      <c r="N392" s="136" t="s">
        <v>68</v>
      </c>
      <c r="O392" s="276">
        <v>21.83</v>
      </c>
      <c r="P392" s="151"/>
      <c r="Q392" s="114">
        <f aca="true" t="shared" si="10" ref="Q392:Q408">$Q$477/$O$477*O392</f>
        <v>473.56059460881517</v>
      </c>
      <c r="R392" s="75" t="s">
        <v>12</v>
      </c>
      <c r="S392" s="78"/>
    </row>
    <row r="393" spans="1:19" ht="15" customHeight="1">
      <c r="A393" s="75">
        <v>2013</v>
      </c>
      <c r="B393" s="75" t="s">
        <v>132</v>
      </c>
      <c r="C393" s="600"/>
      <c r="D393" s="600"/>
      <c r="E393" s="600"/>
      <c r="F393" s="75">
        <v>1</v>
      </c>
      <c r="G393" s="74"/>
      <c r="H393" s="74">
        <v>1</v>
      </c>
      <c r="I393" s="75">
        <v>1</v>
      </c>
      <c r="J393" s="278"/>
      <c r="K393" s="281"/>
      <c r="L393" s="281"/>
      <c r="M393" s="279">
        <v>1924</v>
      </c>
      <c r="N393" s="136" t="s">
        <v>68</v>
      </c>
      <c r="O393" s="276">
        <v>106.5</v>
      </c>
      <c r="P393" s="151"/>
      <c r="Q393" s="114">
        <f t="shared" si="10"/>
        <v>2310.3162311424103</v>
      </c>
      <c r="R393" s="75" t="s">
        <v>12</v>
      </c>
      <c r="S393" s="78"/>
    </row>
    <row r="394" spans="1:19" ht="15" customHeight="1">
      <c r="A394" s="75">
        <v>2013</v>
      </c>
      <c r="B394" s="75" t="s">
        <v>132</v>
      </c>
      <c r="C394" s="600"/>
      <c r="D394" s="600"/>
      <c r="E394" s="600"/>
      <c r="F394" s="75">
        <v>1</v>
      </c>
      <c r="G394" s="74"/>
      <c r="H394" s="74">
        <v>1</v>
      </c>
      <c r="I394" s="75">
        <v>1</v>
      </c>
      <c r="J394" s="278"/>
      <c r="K394" s="281"/>
      <c r="L394" s="281"/>
      <c r="M394" s="279">
        <v>1932</v>
      </c>
      <c r="N394" s="136" t="s">
        <v>68</v>
      </c>
      <c r="O394" s="276">
        <v>28.75</v>
      </c>
      <c r="P394" s="151"/>
      <c r="Q394" s="114">
        <f t="shared" si="10"/>
        <v>623.676916857693</v>
      </c>
      <c r="R394" s="75" t="s">
        <v>12</v>
      </c>
      <c r="S394" s="79"/>
    </row>
    <row r="395" spans="1:36" s="26" customFormat="1" ht="15" customHeight="1">
      <c r="A395" s="48">
        <v>2013</v>
      </c>
      <c r="B395" s="48" t="s">
        <v>132</v>
      </c>
      <c r="C395" s="600"/>
      <c r="D395" s="600"/>
      <c r="E395" s="600"/>
      <c r="F395" s="317">
        <v>1</v>
      </c>
      <c r="G395" s="208"/>
      <c r="H395" s="208">
        <v>1</v>
      </c>
      <c r="I395" s="317"/>
      <c r="J395" s="391">
        <v>1</v>
      </c>
      <c r="K395" s="75" t="s">
        <v>20</v>
      </c>
      <c r="L395" s="135"/>
      <c r="M395" s="309">
        <v>1965</v>
      </c>
      <c r="N395" s="310" t="s">
        <v>68</v>
      </c>
      <c r="O395" s="276">
        <v>8.75</v>
      </c>
      <c r="P395" s="151"/>
      <c r="Q395" s="114">
        <f t="shared" si="10"/>
        <v>189.81471382625438</v>
      </c>
      <c r="R395" s="48" t="s">
        <v>12</v>
      </c>
      <c r="S395" s="79"/>
      <c r="T395" s="292"/>
      <c r="U395" s="292"/>
      <c r="V395" s="292"/>
      <c r="W395" s="292"/>
      <c r="X395" s="292"/>
      <c r="Y395" s="292"/>
      <c r="Z395" s="292"/>
      <c r="AA395" s="292"/>
      <c r="AB395" s="292"/>
      <c r="AC395" s="292"/>
      <c r="AD395" s="292"/>
      <c r="AE395" s="292"/>
      <c r="AF395" s="292"/>
      <c r="AG395" s="292"/>
      <c r="AH395" s="292"/>
      <c r="AI395" s="292"/>
      <c r="AJ395" s="292"/>
    </row>
    <row r="396" spans="1:19" ht="15" customHeight="1">
      <c r="A396" s="75">
        <v>2013</v>
      </c>
      <c r="B396" s="75" t="s">
        <v>132</v>
      </c>
      <c r="C396" s="600"/>
      <c r="D396" s="600"/>
      <c r="E396" s="600"/>
      <c r="F396" s="75">
        <v>1</v>
      </c>
      <c r="G396" s="75">
        <v>1</v>
      </c>
      <c r="H396" s="75"/>
      <c r="I396" s="75">
        <v>1</v>
      </c>
      <c r="J396" s="283"/>
      <c r="K396" s="281"/>
      <c r="L396" s="281"/>
      <c r="M396" s="279">
        <v>1946</v>
      </c>
      <c r="N396" s="136" t="s">
        <v>68</v>
      </c>
      <c r="O396" s="276">
        <f>81.58</f>
        <v>81.58</v>
      </c>
      <c r="P396" s="151"/>
      <c r="Q396" s="114">
        <f t="shared" si="10"/>
        <v>1769.723926165238</v>
      </c>
      <c r="R396" s="75" t="s">
        <v>12</v>
      </c>
      <c r="S396" s="79"/>
    </row>
    <row r="397" spans="1:19" ht="15" customHeight="1">
      <c r="A397" s="75">
        <v>2013</v>
      </c>
      <c r="B397" s="75" t="s">
        <v>132</v>
      </c>
      <c r="C397" s="600"/>
      <c r="D397" s="600"/>
      <c r="E397" s="600"/>
      <c r="F397" s="75">
        <v>1</v>
      </c>
      <c r="G397" s="75"/>
      <c r="H397" s="75">
        <v>1</v>
      </c>
      <c r="I397" s="75">
        <v>1</v>
      </c>
      <c r="J397" s="283"/>
      <c r="K397" s="281"/>
      <c r="L397" s="281"/>
      <c r="M397" s="279">
        <v>1929</v>
      </c>
      <c r="N397" s="136" t="s">
        <v>67</v>
      </c>
      <c r="O397" s="276">
        <v>98.92</v>
      </c>
      <c r="P397" s="151"/>
      <c r="Q397" s="114">
        <f t="shared" si="10"/>
        <v>2145.8824561934953</v>
      </c>
      <c r="R397" s="75" t="s">
        <v>12</v>
      </c>
      <c r="S397" s="79"/>
    </row>
    <row r="398" spans="1:19" ht="15" customHeight="1">
      <c r="A398" s="75">
        <v>2013</v>
      </c>
      <c r="B398" s="75" t="s">
        <v>132</v>
      </c>
      <c r="C398" s="600"/>
      <c r="D398" s="600"/>
      <c r="E398" s="600"/>
      <c r="F398" s="75">
        <v>1</v>
      </c>
      <c r="G398" s="75"/>
      <c r="H398" s="75">
        <v>1</v>
      </c>
      <c r="I398" s="75">
        <v>1</v>
      </c>
      <c r="J398" s="283"/>
      <c r="K398" s="281"/>
      <c r="L398" s="281"/>
      <c r="M398" s="279">
        <v>1927</v>
      </c>
      <c r="N398" s="136" t="s">
        <v>68</v>
      </c>
      <c r="O398" s="276">
        <v>0.5</v>
      </c>
      <c r="P398" s="151"/>
      <c r="Q398" s="114">
        <f t="shared" si="10"/>
        <v>10.846555075785965</v>
      </c>
      <c r="R398" s="75" t="s">
        <v>12</v>
      </c>
      <c r="S398" s="79"/>
    </row>
    <row r="399" spans="1:36" ht="15" customHeight="1">
      <c r="A399" s="317">
        <v>2013</v>
      </c>
      <c r="B399" s="75" t="s">
        <v>132</v>
      </c>
      <c r="C399" s="600"/>
      <c r="D399" s="600"/>
      <c r="E399" s="600"/>
      <c r="F399" s="68">
        <v>1</v>
      </c>
      <c r="G399" s="75">
        <v>1</v>
      </c>
      <c r="H399" s="75"/>
      <c r="I399" s="75">
        <v>1</v>
      </c>
      <c r="J399" s="25"/>
      <c r="K399" s="25"/>
      <c r="L399" s="25"/>
      <c r="M399" s="69">
        <v>1962</v>
      </c>
      <c r="N399" s="136" t="s">
        <v>67</v>
      </c>
      <c r="O399" s="204">
        <v>12</v>
      </c>
      <c r="P399" s="154"/>
      <c r="Q399" s="114">
        <f t="shared" si="10"/>
        <v>260.31732181886315</v>
      </c>
      <c r="R399" s="75" t="s">
        <v>12</v>
      </c>
      <c r="S399" s="17"/>
      <c r="T399" s="17"/>
      <c r="U399" s="17"/>
      <c r="V399" s="17"/>
      <c r="W399" s="17"/>
      <c r="X399" s="17"/>
      <c r="Y399" s="17"/>
      <c r="Z399" s="17"/>
      <c r="AA399" s="17"/>
      <c r="AB399" s="17"/>
      <c r="AC399" s="17"/>
      <c r="AD399" s="17"/>
      <c r="AE399" s="17"/>
      <c r="AF399" s="17"/>
      <c r="AG399" s="17"/>
      <c r="AH399" s="17"/>
      <c r="AI399" s="17"/>
      <c r="AJ399" s="17"/>
    </row>
    <row r="400" spans="1:19" ht="15" customHeight="1">
      <c r="A400" s="75">
        <v>2013</v>
      </c>
      <c r="B400" s="75" t="s">
        <v>132</v>
      </c>
      <c r="C400" s="600"/>
      <c r="D400" s="600"/>
      <c r="E400" s="600"/>
      <c r="F400" s="75">
        <v>1</v>
      </c>
      <c r="G400" s="75">
        <v>1</v>
      </c>
      <c r="H400" s="75"/>
      <c r="I400" s="75">
        <v>1</v>
      </c>
      <c r="J400" s="283"/>
      <c r="K400" s="281"/>
      <c r="L400" s="281"/>
      <c r="M400" s="279">
        <v>1935</v>
      </c>
      <c r="N400" s="136" t="s">
        <v>68</v>
      </c>
      <c r="O400" s="276">
        <v>1</v>
      </c>
      <c r="P400" s="151"/>
      <c r="Q400" s="114">
        <f t="shared" si="10"/>
        <v>21.69311015157193</v>
      </c>
      <c r="R400" s="75" t="s">
        <v>12</v>
      </c>
      <c r="S400" s="79"/>
    </row>
    <row r="401" spans="1:19" ht="15" customHeight="1">
      <c r="A401" s="75">
        <v>2013</v>
      </c>
      <c r="B401" s="75" t="s">
        <v>132</v>
      </c>
      <c r="C401" s="600"/>
      <c r="D401" s="600"/>
      <c r="E401" s="600"/>
      <c r="F401" s="75">
        <v>1</v>
      </c>
      <c r="G401" s="48">
        <v>1</v>
      </c>
      <c r="H401" s="75"/>
      <c r="I401" s="75">
        <v>1</v>
      </c>
      <c r="J401" s="283"/>
      <c r="K401" s="281"/>
      <c r="L401" s="281"/>
      <c r="M401" s="279">
        <v>1929</v>
      </c>
      <c r="N401" s="136" t="s">
        <v>68</v>
      </c>
      <c r="O401" s="276">
        <v>12.5</v>
      </c>
      <c r="P401" s="151"/>
      <c r="Q401" s="114">
        <f t="shared" si="10"/>
        <v>271.1638768946491</v>
      </c>
      <c r="R401" s="75" t="s">
        <v>12</v>
      </c>
      <c r="S401" s="79"/>
    </row>
    <row r="402" spans="1:19" ht="15" customHeight="1">
      <c r="A402" s="75">
        <v>2013</v>
      </c>
      <c r="B402" s="75" t="s">
        <v>132</v>
      </c>
      <c r="C402" s="600"/>
      <c r="D402" s="600"/>
      <c r="E402" s="600"/>
      <c r="F402" s="75">
        <v>1</v>
      </c>
      <c r="G402" s="75">
        <v>1</v>
      </c>
      <c r="H402" s="75"/>
      <c r="I402" s="75">
        <v>1</v>
      </c>
      <c r="J402" s="283"/>
      <c r="K402" s="281"/>
      <c r="L402" s="281"/>
      <c r="M402" s="279">
        <v>1931</v>
      </c>
      <c r="N402" s="136" t="s">
        <v>68</v>
      </c>
      <c r="O402" s="276">
        <v>195.75</v>
      </c>
      <c r="P402" s="151"/>
      <c r="Q402" s="114">
        <f t="shared" si="10"/>
        <v>4246.426312170205</v>
      </c>
      <c r="R402" s="75" t="s">
        <v>12</v>
      </c>
      <c r="S402" s="79"/>
    </row>
    <row r="403" spans="1:19" ht="15" customHeight="1">
      <c r="A403" s="75">
        <v>2013</v>
      </c>
      <c r="B403" s="75" t="s">
        <v>132</v>
      </c>
      <c r="C403" s="600"/>
      <c r="D403" s="600"/>
      <c r="E403" s="600"/>
      <c r="F403" s="75">
        <v>1</v>
      </c>
      <c r="G403" s="75"/>
      <c r="H403" s="75">
        <v>1</v>
      </c>
      <c r="I403" s="75">
        <v>1</v>
      </c>
      <c r="J403" s="283"/>
      <c r="K403" s="281"/>
      <c r="L403" s="281"/>
      <c r="M403" s="279">
        <v>1930</v>
      </c>
      <c r="N403" s="136" t="s">
        <v>68</v>
      </c>
      <c r="O403" s="276">
        <v>11.43</v>
      </c>
      <c r="P403" s="151"/>
      <c r="Q403" s="114">
        <f t="shared" si="10"/>
        <v>247.95224903246714</v>
      </c>
      <c r="R403" s="75" t="s">
        <v>12</v>
      </c>
      <c r="S403" s="79"/>
    </row>
    <row r="404" spans="1:36" ht="15" customHeight="1">
      <c r="A404" s="317">
        <v>2013</v>
      </c>
      <c r="B404" s="75" t="s">
        <v>132</v>
      </c>
      <c r="C404" s="600"/>
      <c r="D404" s="600"/>
      <c r="E404" s="600"/>
      <c r="F404" s="68">
        <v>1</v>
      </c>
      <c r="G404" s="75">
        <v>1</v>
      </c>
      <c r="H404" s="75"/>
      <c r="I404" s="75">
        <v>1</v>
      </c>
      <c r="J404" s="25"/>
      <c r="K404" s="25"/>
      <c r="L404" s="25"/>
      <c r="M404" s="69">
        <v>1961</v>
      </c>
      <c r="N404" s="136" t="s">
        <v>67</v>
      </c>
      <c r="O404" s="204">
        <v>12</v>
      </c>
      <c r="P404" s="154"/>
      <c r="Q404" s="114">
        <f t="shared" si="10"/>
        <v>260.31732181886315</v>
      </c>
      <c r="R404" s="75" t="s">
        <v>12</v>
      </c>
      <c r="S404" s="17"/>
      <c r="T404" s="17"/>
      <c r="U404" s="17"/>
      <c r="V404" s="17"/>
      <c r="W404" s="17"/>
      <c r="X404" s="17"/>
      <c r="Y404" s="17"/>
      <c r="Z404" s="17"/>
      <c r="AA404" s="17"/>
      <c r="AB404" s="17"/>
      <c r="AC404" s="17"/>
      <c r="AD404" s="17"/>
      <c r="AE404" s="17"/>
      <c r="AF404" s="17"/>
      <c r="AG404" s="17"/>
      <c r="AH404" s="17"/>
      <c r="AI404" s="17"/>
      <c r="AJ404" s="17"/>
    </row>
    <row r="405" spans="1:19" ht="15" customHeight="1">
      <c r="A405" s="75">
        <v>2013</v>
      </c>
      <c r="B405" s="75" t="s">
        <v>132</v>
      </c>
      <c r="C405" s="600"/>
      <c r="D405" s="600"/>
      <c r="E405" s="600"/>
      <c r="F405" s="75">
        <v>1</v>
      </c>
      <c r="G405" s="75"/>
      <c r="H405" s="75">
        <v>1</v>
      </c>
      <c r="I405" s="75">
        <v>1</v>
      </c>
      <c r="J405" s="283"/>
      <c r="K405" s="281"/>
      <c r="L405" s="281"/>
      <c r="M405" s="279">
        <v>1938</v>
      </c>
      <c r="N405" s="136" t="s">
        <v>68</v>
      </c>
      <c r="O405" s="276">
        <v>41.58</v>
      </c>
      <c r="P405" s="151"/>
      <c r="Q405" s="114">
        <f t="shared" si="10"/>
        <v>901.9995201023607</v>
      </c>
      <c r="R405" s="75" t="s">
        <v>12</v>
      </c>
      <c r="S405" s="79"/>
    </row>
    <row r="406" spans="1:19" ht="15" customHeight="1">
      <c r="A406" s="75">
        <v>2013</v>
      </c>
      <c r="B406" s="75" t="s">
        <v>132</v>
      </c>
      <c r="C406" s="600"/>
      <c r="D406" s="600"/>
      <c r="E406" s="600"/>
      <c r="F406" s="75">
        <v>1</v>
      </c>
      <c r="G406" s="75"/>
      <c r="H406" s="75">
        <v>1</v>
      </c>
      <c r="I406" s="75">
        <v>1</v>
      </c>
      <c r="J406" s="283"/>
      <c r="K406" s="281"/>
      <c r="L406" s="281"/>
      <c r="M406" s="279">
        <v>1935</v>
      </c>
      <c r="N406" s="136" t="s">
        <v>68</v>
      </c>
      <c r="O406" s="276">
        <v>144</v>
      </c>
      <c r="P406" s="151"/>
      <c r="Q406" s="114">
        <f t="shared" si="10"/>
        <v>3123.807861826358</v>
      </c>
      <c r="R406" s="75" t="s">
        <v>12</v>
      </c>
      <c r="S406" s="79"/>
    </row>
    <row r="407" spans="1:19" ht="15" customHeight="1">
      <c r="A407" s="75">
        <v>2013</v>
      </c>
      <c r="B407" s="75" t="s">
        <v>132</v>
      </c>
      <c r="C407" s="600"/>
      <c r="D407" s="600"/>
      <c r="E407" s="600"/>
      <c r="F407" s="75">
        <v>1</v>
      </c>
      <c r="G407" s="75">
        <v>1</v>
      </c>
      <c r="H407" s="75"/>
      <c r="I407" s="75">
        <v>1</v>
      </c>
      <c r="J407" s="283"/>
      <c r="K407" s="281"/>
      <c r="L407" s="281"/>
      <c r="M407" s="279">
        <v>1931</v>
      </c>
      <c r="N407" s="136" t="s">
        <v>67</v>
      </c>
      <c r="O407" s="276">
        <v>12.5</v>
      </c>
      <c r="P407" s="151"/>
      <c r="Q407" s="114">
        <f t="shared" si="10"/>
        <v>271.1638768946491</v>
      </c>
      <c r="R407" s="75" t="s">
        <v>12</v>
      </c>
      <c r="S407" s="79"/>
    </row>
    <row r="408" spans="1:19" ht="15" customHeight="1">
      <c r="A408" s="75">
        <v>2013</v>
      </c>
      <c r="B408" s="75" t="s">
        <v>132</v>
      </c>
      <c r="C408" s="600"/>
      <c r="D408" s="600"/>
      <c r="E408" s="600"/>
      <c r="F408" s="75">
        <v>1</v>
      </c>
      <c r="G408" s="75"/>
      <c r="H408" s="75">
        <v>1</v>
      </c>
      <c r="I408" s="75">
        <v>1</v>
      </c>
      <c r="J408" s="283"/>
      <c r="K408" s="281"/>
      <c r="L408" s="281"/>
      <c r="M408" s="279">
        <v>1931</v>
      </c>
      <c r="N408" s="136" t="s">
        <v>68</v>
      </c>
      <c r="O408" s="276">
        <v>133.43</v>
      </c>
      <c r="P408" s="151"/>
      <c r="Q408" s="114">
        <f t="shared" si="10"/>
        <v>2894.5116875242425</v>
      </c>
      <c r="R408" s="75" t="s">
        <v>12</v>
      </c>
      <c r="S408" s="79"/>
    </row>
    <row r="409" spans="1:20" s="43" customFormat="1" ht="15" customHeight="1">
      <c r="A409" s="608" t="s">
        <v>81</v>
      </c>
      <c r="B409" s="608"/>
      <c r="C409" s="299" t="s">
        <v>154</v>
      </c>
      <c r="D409" s="40"/>
      <c r="E409" s="72"/>
      <c r="F409" s="304">
        <f>SUM(F392:F408)</f>
        <v>17</v>
      </c>
      <c r="G409" s="72">
        <f>SUM(G392:G408)</f>
        <v>8</v>
      </c>
      <c r="H409" s="72">
        <f>SUM(H392:H408)</f>
        <v>9</v>
      </c>
      <c r="I409" s="72">
        <f>SUM(I392:I408)</f>
        <v>16</v>
      </c>
      <c r="J409" s="72">
        <f>SUM(J392:J408)</f>
        <v>1</v>
      </c>
      <c r="K409" s="285"/>
      <c r="L409" s="285"/>
      <c r="M409" s="285"/>
      <c r="N409" s="390"/>
      <c r="O409" s="305">
        <f>SUM(O392:O408)</f>
        <v>923.02</v>
      </c>
      <c r="P409" s="148"/>
      <c r="Q409" s="73">
        <f>SUM(Q392:Q408)</f>
        <v>20023.174532103923</v>
      </c>
      <c r="R409" s="72"/>
      <c r="S409" s="399"/>
      <c r="T409" s="27"/>
    </row>
    <row r="410" spans="1:36" ht="15" customHeight="1">
      <c r="A410" s="609" t="s">
        <v>151</v>
      </c>
      <c r="B410" s="610"/>
      <c r="C410" s="298"/>
      <c r="D410" s="23"/>
      <c r="E410" s="20"/>
      <c r="F410" s="21"/>
      <c r="G410" s="22"/>
      <c r="H410" s="22"/>
      <c r="I410" s="22"/>
      <c r="J410" s="284"/>
      <c r="K410" s="284"/>
      <c r="L410" s="284"/>
      <c r="M410" s="286"/>
      <c r="N410" s="2"/>
      <c r="O410" s="302"/>
      <c r="P410" s="145"/>
      <c r="Q410" s="46"/>
      <c r="R410" s="46"/>
      <c r="S410" s="17"/>
      <c r="T410" s="17"/>
      <c r="U410" s="17"/>
      <c r="V410" s="17"/>
      <c r="W410" s="17"/>
      <c r="X410" s="17"/>
      <c r="Y410" s="17"/>
      <c r="Z410" s="17"/>
      <c r="AA410" s="17"/>
      <c r="AB410" s="17"/>
      <c r="AC410" s="17"/>
      <c r="AD410" s="17"/>
      <c r="AE410" s="17"/>
      <c r="AF410" s="17"/>
      <c r="AG410" s="17"/>
      <c r="AH410" s="17"/>
      <c r="AI410" s="17"/>
      <c r="AJ410" s="17"/>
    </row>
    <row r="411" spans="1:36" ht="47.25" customHeight="1">
      <c r="A411" s="24" t="s">
        <v>124</v>
      </c>
      <c r="B411" s="24" t="s">
        <v>125</v>
      </c>
      <c r="C411" s="343" t="s">
        <v>138</v>
      </c>
      <c r="D411" s="280" t="s">
        <v>44</v>
      </c>
      <c r="E411" s="24" t="s">
        <v>45</v>
      </c>
      <c r="F411" s="23" t="s">
        <v>62</v>
      </c>
      <c r="G411" s="24" t="s">
        <v>156</v>
      </c>
      <c r="H411" s="24" t="s">
        <v>157</v>
      </c>
      <c r="I411" s="24" t="s">
        <v>69</v>
      </c>
      <c r="J411" s="24" t="s">
        <v>63</v>
      </c>
      <c r="K411" s="287" t="s">
        <v>216</v>
      </c>
      <c r="L411" s="287" t="s">
        <v>18</v>
      </c>
      <c r="M411" s="24" t="s">
        <v>61</v>
      </c>
      <c r="N411" s="4" t="s">
        <v>10</v>
      </c>
      <c r="O411" s="303" t="s">
        <v>122</v>
      </c>
      <c r="P411" s="146" t="s">
        <v>123</v>
      </c>
      <c r="Q411" s="140" t="s">
        <v>11</v>
      </c>
      <c r="R411" s="140" t="s">
        <v>21</v>
      </c>
      <c r="S411" s="17"/>
      <c r="T411" s="17"/>
      <c r="U411" s="17"/>
      <c r="V411" s="17"/>
      <c r="W411" s="17"/>
      <c r="X411" s="17"/>
      <c r="Y411" s="17"/>
      <c r="Z411" s="17"/>
      <c r="AA411" s="17"/>
      <c r="AB411" s="17"/>
      <c r="AC411" s="17"/>
      <c r="AD411" s="17"/>
      <c r="AE411" s="17"/>
      <c r="AF411" s="17"/>
      <c r="AG411" s="17"/>
      <c r="AH411" s="17"/>
      <c r="AI411" s="17"/>
      <c r="AJ411" s="17"/>
    </row>
    <row r="412" spans="1:18" ht="15" customHeight="1">
      <c r="A412" s="75">
        <v>2013</v>
      </c>
      <c r="B412" s="288" t="s">
        <v>152</v>
      </c>
      <c r="C412" s="600"/>
      <c r="D412" s="600"/>
      <c r="E412" s="600"/>
      <c r="F412" s="75">
        <v>1</v>
      </c>
      <c r="G412" s="74">
        <v>1</v>
      </c>
      <c r="H412" s="74"/>
      <c r="I412" s="75">
        <v>1</v>
      </c>
      <c r="J412" s="278"/>
      <c r="K412" s="387"/>
      <c r="L412" s="25"/>
      <c r="M412" s="69">
        <v>1930</v>
      </c>
      <c r="N412" s="69" t="s">
        <v>67</v>
      </c>
      <c r="O412" s="147">
        <v>29.22</v>
      </c>
      <c r="P412" s="401"/>
      <c r="Q412" s="114">
        <f aca="true" t="shared" si="11" ref="Q412:Q475">$Q$477/$O$477*O412</f>
        <v>633.8726786289318</v>
      </c>
      <c r="R412" s="75" t="s">
        <v>9</v>
      </c>
    </row>
    <row r="413" spans="1:18" ht="15" customHeight="1">
      <c r="A413" s="75">
        <v>2013</v>
      </c>
      <c r="B413" s="288" t="s">
        <v>152</v>
      </c>
      <c r="C413" s="600"/>
      <c r="D413" s="600"/>
      <c r="E413" s="600"/>
      <c r="F413" s="75">
        <v>1</v>
      </c>
      <c r="G413" s="74"/>
      <c r="H413" s="74">
        <v>1</v>
      </c>
      <c r="I413" s="75">
        <v>1</v>
      </c>
      <c r="J413" s="278"/>
      <c r="K413" s="387"/>
      <c r="L413" s="25"/>
      <c r="M413" s="69">
        <v>1925</v>
      </c>
      <c r="N413" s="69" t="s">
        <v>68</v>
      </c>
      <c r="O413" s="147">
        <v>188.64</v>
      </c>
      <c r="P413" s="401"/>
      <c r="Q413" s="114">
        <f t="shared" si="11"/>
        <v>4092.1882989925284</v>
      </c>
      <c r="R413" s="75" t="s">
        <v>9</v>
      </c>
    </row>
    <row r="414" spans="1:18" ht="15" customHeight="1">
      <c r="A414" s="75">
        <v>2013</v>
      </c>
      <c r="B414" s="288" t="s">
        <v>152</v>
      </c>
      <c r="C414" s="600"/>
      <c r="D414" s="600"/>
      <c r="E414" s="600"/>
      <c r="F414" s="75">
        <v>1</v>
      </c>
      <c r="G414" s="74"/>
      <c r="H414" s="74">
        <v>1</v>
      </c>
      <c r="I414" s="75">
        <v>1</v>
      </c>
      <c r="J414" s="278"/>
      <c r="K414" s="387"/>
      <c r="L414" s="25"/>
      <c r="M414" s="69">
        <v>1940</v>
      </c>
      <c r="N414" s="69" t="s">
        <v>67</v>
      </c>
      <c r="O414" s="147">
        <v>12</v>
      </c>
      <c r="P414" s="401"/>
      <c r="Q414" s="114">
        <f t="shared" si="11"/>
        <v>260.31732181886315</v>
      </c>
      <c r="R414" s="75" t="s">
        <v>9</v>
      </c>
    </row>
    <row r="415" spans="1:18" ht="15" customHeight="1">
      <c r="A415" s="75">
        <v>2013</v>
      </c>
      <c r="B415" s="288" t="s">
        <v>152</v>
      </c>
      <c r="C415" s="600"/>
      <c r="D415" s="600"/>
      <c r="E415" s="600"/>
      <c r="F415" s="75">
        <v>1</v>
      </c>
      <c r="G415" s="74">
        <v>1</v>
      </c>
      <c r="H415" s="74"/>
      <c r="I415" s="75">
        <v>1</v>
      </c>
      <c r="J415" s="278"/>
      <c r="K415" s="387"/>
      <c r="L415" s="25"/>
      <c r="M415" s="69">
        <v>1924</v>
      </c>
      <c r="N415" s="69" t="s">
        <v>68</v>
      </c>
      <c r="O415" s="147">
        <v>5.82</v>
      </c>
      <c r="P415" s="401"/>
      <c r="Q415" s="114">
        <f t="shared" si="11"/>
        <v>126.25390108214863</v>
      </c>
      <c r="R415" s="75" t="s">
        <v>9</v>
      </c>
    </row>
    <row r="416" spans="1:18" ht="12.75">
      <c r="A416" s="75">
        <v>2013</v>
      </c>
      <c r="B416" s="288" t="s">
        <v>152</v>
      </c>
      <c r="C416" s="600"/>
      <c r="D416" s="600"/>
      <c r="E416" s="600"/>
      <c r="F416" s="75">
        <v>1</v>
      </c>
      <c r="G416" s="75"/>
      <c r="H416" s="75">
        <v>1</v>
      </c>
      <c r="I416" s="75">
        <v>1</v>
      </c>
      <c r="J416" s="283"/>
      <c r="K416" s="387"/>
      <c r="L416" s="25"/>
      <c r="M416" s="69">
        <v>1941</v>
      </c>
      <c r="N416" s="69" t="s">
        <v>68</v>
      </c>
      <c r="O416" s="147">
        <v>58.85</v>
      </c>
      <c r="P416" s="401"/>
      <c r="Q416" s="114">
        <f t="shared" si="11"/>
        <v>1276.639532420008</v>
      </c>
      <c r="R416" s="75" t="s">
        <v>9</v>
      </c>
    </row>
    <row r="417" spans="1:18" ht="12.75">
      <c r="A417" s="75">
        <v>2013</v>
      </c>
      <c r="B417" s="288" t="s">
        <v>152</v>
      </c>
      <c r="C417" s="600"/>
      <c r="D417" s="600"/>
      <c r="E417" s="600"/>
      <c r="F417" s="75">
        <v>1</v>
      </c>
      <c r="G417" s="75"/>
      <c r="H417" s="75">
        <v>1</v>
      </c>
      <c r="I417" s="75">
        <v>1</v>
      </c>
      <c r="J417" s="283"/>
      <c r="K417" s="387"/>
      <c r="L417" s="25"/>
      <c r="M417" s="69">
        <v>1944</v>
      </c>
      <c r="N417" s="69" t="s">
        <v>68</v>
      </c>
      <c r="O417" s="147">
        <v>8.25</v>
      </c>
      <c r="P417" s="401"/>
      <c r="Q417" s="114">
        <f t="shared" si="11"/>
        <v>178.9681587504684</v>
      </c>
      <c r="R417" s="75" t="s">
        <v>9</v>
      </c>
    </row>
    <row r="418" spans="1:18" ht="12.75">
      <c r="A418" s="75">
        <v>2013</v>
      </c>
      <c r="B418" s="288" t="s">
        <v>152</v>
      </c>
      <c r="C418" s="600"/>
      <c r="D418" s="600"/>
      <c r="E418" s="600"/>
      <c r="F418" s="75">
        <v>1</v>
      </c>
      <c r="G418" s="75">
        <v>1</v>
      </c>
      <c r="H418" s="75"/>
      <c r="I418" s="75">
        <v>1</v>
      </c>
      <c r="J418" s="283"/>
      <c r="K418" s="387"/>
      <c r="L418" s="25"/>
      <c r="M418" s="69">
        <v>1944</v>
      </c>
      <c r="N418" s="69" t="s">
        <v>68</v>
      </c>
      <c r="O418" s="147">
        <v>11.41</v>
      </c>
      <c r="P418" s="401"/>
      <c r="Q418" s="114">
        <f t="shared" si="11"/>
        <v>247.5183868294357</v>
      </c>
      <c r="R418" s="75" t="s">
        <v>9</v>
      </c>
    </row>
    <row r="419" spans="1:18" ht="12.75">
      <c r="A419" s="75">
        <v>2013</v>
      </c>
      <c r="B419" s="288" t="s">
        <v>152</v>
      </c>
      <c r="C419" s="600"/>
      <c r="D419" s="600"/>
      <c r="E419" s="600"/>
      <c r="F419" s="75">
        <v>1</v>
      </c>
      <c r="G419" s="75"/>
      <c r="H419" s="75">
        <v>1</v>
      </c>
      <c r="I419" s="75">
        <v>1</v>
      </c>
      <c r="J419" s="283"/>
      <c r="K419" s="387"/>
      <c r="L419" s="25"/>
      <c r="M419" s="69">
        <v>1922</v>
      </c>
      <c r="N419" s="69" t="s">
        <v>68</v>
      </c>
      <c r="O419" s="147">
        <v>14.14</v>
      </c>
      <c r="P419" s="401"/>
      <c r="Q419" s="114">
        <f t="shared" si="11"/>
        <v>306.7405775432271</v>
      </c>
      <c r="R419" s="75" t="s">
        <v>9</v>
      </c>
    </row>
    <row r="420" spans="1:18" ht="12.75">
      <c r="A420" s="75">
        <v>2013</v>
      </c>
      <c r="B420" s="288" t="s">
        <v>152</v>
      </c>
      <c r="C420" s="600"/>
      <c r="D420" s="600"/>
      <c r="E420" s="600"/>
      <c r="F420" s="75">
        <v>1</v>
      </c>
      <c r="G420" s="75"/>
      <c r="H420" s="75">
        <v>1</v>
      </c>
      <c r="I420" s="75">
        <v>1</v>
      </c>
      <c r="J420" s="283"/>
      <c r="K420" s="387"/>
      <c r="L420" s="25"/>
      <c r="M420" s="69">
        <v>1927</v>
      </c>
      <c r="N420" s="69" t="s">
        <v>68</v>
      </c>
      <c r="O420" s="147">
        <v>270.42</v>
      </c>
      <c r="P420" s="401"/>
      <c r="Q420" s="114">
        <f t="shared" si="11"/>
        <v>5866.250847188081</v>
      </c>
      <c r="R420" s="75" t="s">
        <v>9</v>
      </c>
    </row>
    <row r="421" spans="1:18" ht="12.75">
      <c r="A421" s="75">
        <v>2013</v>
      </c>
      <c r="B421" s="288" t="s">
        <v>152</v>
      </c>
      <c r="C421" s="600"/>
      <c r="D421" s="600"/>
      <c r="E421" s="600"/>
      <c r="F421" s="75">
        <v>1</v>
      </c>
      <c r="G421" s="75"/>
      <c r="H421" s="75">
        <v>1</v>
      </c>
      <c r="I421" s="75">
        <v>1</v>
      </c>
      <c r="J421" s="288"/>
      <c r="K421" s="387"/>
      <c r="L421" s="25"/>
      <c r="M421" s="69">
        <v>1934</v>
      </c>
      <c r="N421" s="69" t="s">
        <v>68</v>
      </c>
      <c r="O421" s="147">
        <v>21.6</v>
      </c>
      <c r="P421" s="401"/>
      <c r="Q421" s="114">
        <f t="shared" si="11"/>
        <v>468.5711792739537</v>
      </c>
      <c r="R421" s="75" t="s">
        <v>9</v>
      </c>
    </row>
    <row r="422" spans="1:18" ht="12.75">
      <c r="A422" s="75">
        <v>2013</v>
      </c>
      <c r="B422" s="288" t="s">
        <v>152</v>
      </c>
      <c r="C422" s="600"/>
      <c r="D422" s="600"/>
      <c r="E422" s="600"/>
      <c r="F422" s="75">
        <v>1</v>
      </c>
      <c r="G422" s="75">
        <v>1</v>
      </c>
      <c r="H422" s="75"/>
      <c r="I422" s="75">
        <v>1</v>
      </c>
      <c r="J422" s="288"/>
      <c r="K422" s="387"/>
      <c r="L422" s="25"/>
      <c r="M422" s="69">
        <v>1930</v>
      </c>
      <c r="N422" s="69" t="s">
        <v>67</v>
      </c>
      <c r="O422" s="147">
        <v>12</v>
      </c>
      <c r="P422" s="401"/>
      <c r="Q422" s="114">
        <f t="shared" si="11"/>
        <v>260.31732181886315</v>
      </c>
      <c r="R422" s="75" t="s">
        <v>9</v>
      </c>
    </row>
    <row r="423" spans="1:18" ht="12.75">
      <c r="A423" s="75">
        <v>2013</v>
      </c>
      <c r="B423" s="288" t="s">
        <v>152</v>
      </c>
      <c r="C423" s="600"/>
      <c r="D423" s="600"/>
      <c r="E423" s="600"/>
      <c r="F423" s="75">
        <v>1</v>
      </c>
      <c r="G423" s="75">
        <v>1</v>
      </c>
      <c r="H423" s="75"/>
      <c r="I423" s="75">
        <v>1</v>
      </c>
      <c r="J423" s="283"/>
      <c r="K423" s="387"/>
      <c r="L423" s="25"/>
      <c r="M423" s="69">
        <v>1923</v>
      </c>
      <c r="N423" s="69" t="s">
        <v>68</v>
      </c>
      <c r="O423" s="147">
        <v>160.6</v>
      </c>
      <c r="P423" s="401"/>
      <c r="Q423" s="114">
        <f t="shared" si="11"/>
        <v>3483.9134903424515</v>
      </c>
      <c r="R423" s="75" t="s">
        <v>9</v>
      </c>
    </row>
    <row r="424" spans="1:18" ht="12.75">
      <c r="A424" s="75">
        <v>2013</v>
      </c>
      <c r="B424" s="288" t="s">
        <v>152</v>
      </c>
      <c r="C424" s="600"/>
      <c r="D424" s="600"/>
      <c r="E424" s="600"/>
      <c r="F424" s="75">
        <v>1</v>
      </c>
      <c r="G424" s="75"/>
      <c r="H424" s="75">
        <v>1</v>
      </c>
      <c r="I424" s="75">
        <v>1</v>
      </c>
      <c r="J424" s="283"/>
      <c r="K424" s="387"/>
      <c r="L424" s="25"/>
      <c r="M424" s="69">
        <v>1921</v>
      </c>
      <c r="N424" s="69" t="s">
        <v>68</v>
      </c>
      <c r="O424" s="147">
        <v>17.42</v>
      </c>
      <c r="P424" s="401"/>
      <c r="Q424" s="114">
        <f t="shared" si="11"/>
        <v>377.89397884038306</v>
      </c>
      <c r="R424" s="75" t="s">
        <v>9</v>
      </c>
    </row>
    <row r="425" spans="1:18" ht="12.75">
      <c r="A425" s="75">
        <v>2013</v>
      </c>
      <c r="B425" s="288" t="s">
        <v>152</v>
      </c>
      <c r="C425" s="600"/>
      <c r="D425" s="600"/>
      <c r="E425" s="600"/>
      <c r="F425" s="75">
        <v>1</v>
      </c>
      <c r="G425" s="75">
        <v>1</v>
      </c>
      <c r="H425" s="75"/>
      <c r="I425" s="75">
        <v>1</v>
      </c>
      <c r="J425" s="283"/>
      <c r="K425" s="387"/>
      <c r="L425" s="25"/>
      <c r="M425" s="69">
        <v>1940</v>
      </c>
      <c r="N425" s="69" t="s">
        <v>68</v>
      </c>
      <c r="O425" s="147">
        <v>2.45</v>
      </c>
      <c r="P425" s="401"/>
      <c r="Q425" s="114">
        <f t="shared" si="11"/>
        <v>53.14811987135123</v>
      </c>
      <c r="R425" s="75" t="s">
        <v>9</v>
      </c>
    </row>
    <row r="426" spans="1:18" ht="12.75">
      <c r="A426" s="75">
        <v>2013</v>
      </c>
      <c r="B426" s="288" t="s">
        <v>152</v>
      </c>
      <c r="C426" s="600"/>
      <c r="D426" s="600"/>
      <c r="E426" s="600"/>
      <c r="F426" s="75">
        <v>1</v>
      </c>
      <c r="G426" s="75"/>
      <c r="H426" s="75">
        <v>1</v>
      </c>
      <c r="I426" s="75">
        <v>1</v>
      </c>
      <c r="J426" s="283"/>
      <c r="K426" s="387"/>
      <c r="L426" s="25"/>
      <c r="M426" s="69">
        <v>1949</v>
      </c>
      <c r="N426" s="69" t="s">
        <v>68</v>
      </c>
      <c r="O426" s="147">
        <v>2.35</v>
      </c>
      <c r="P426" s="401"/>
      <c r="Q426" s="114">
        <f t="shared" si="11"/>
        <v>50.978808856194036</v>
      </c>
      <c r="R426" s="75" t="s">
        <v>9</v>
      </c>
    </row>
    <row r="427" spans="1:18" ht="12.75">
      <c r="A427" s="75">
        <v>2013</v>
      </c>
      <c r="B427" s="288" t="s">
        <v>152</v>
      </c>
      <c r="C427" s="600"/>
      <c r="D427" s="600"/>
      <c r="E427" s="600"/>
      <c r="F427" s="75">
        <v>1</v>
      </c>
      <c r="G427" s="75">
        <v>1</v>
      </c>
      <c r="H427" s="75"/>
      <c r="I427" s="75">
        <v>1</v>
      </c>
      <c r="J427" s="283"/>
      <c r="K427" s="387"/>
      <c r="L427" s="25"/>
      <c r="M427" s="69">
        <v>1922</v>
      </c>
      <c r="N427" s="69" t="s">
        <v>67</v>
      </c>
      <c r="O427" s="147">
        <v>14.73</v>
      </c>
      <c r="P427" s="401"/>
      <c r="Q427" s="114">
        <f t="shared" si="11"/>
        <v>319.5395125326545</v>
      </c>
      <c r="R427" s="75" t="s">
        <v>9</v>
      </c>
    </row>
    <row r="428" spans="1:18" ht="12.75">
      <c r="A428" s="75">
        <v>2013</v>
      </c>
      <c r="B428" s="288" t="s">
        <v>152</v>
      </c>
      <c r="C428" s="600"/>
      <c r="D428" s="600"/>
      <c r="E428" s="600"/>
      <c r="F428" s="75">
        <v>1</v>
      </c>
      <c r="G428" s="75"/>
      <c r="H428" s="75">
        <v>1</v>
      </c>
      <c r="I428" s="75">
        <v>1</v>
      </c>
      <c r="J428" s="283"/>
      <c r="K428" s="387"/>
      <c r="L428" s="25"/>
      <c r="M428" s="69">
        <v>1964</v>
      </c>
      <c r="N428" s="69" t="s">
        <v>67</v>
      </c>
      <c r="O428" s="147">
        <v>12</v>
      </c>
      <c r="P428" s="401"/>
      <c r="Q428" s="114">
        <f t="shared" si="11"/>
        <v>260.31732181886315</v>
      </c>
      <c r="R428" s="75" t="s">
        <v>9</v>
      </c>
    </row>
    <row r="429" spans="1:18" ht="12.75">
      <c r="A429" s="75">
        <v>2013</v>
      </c>
      <c r="B429" s="288" t="s">
        <v>152</v>
      </c>
      <c r="C429" s="600"/>
      <c r="D429" s="600"/>
      <c r="E429" s="600"/>
      <c r="F429" s="75">
        <v>1</v>
      </c>
      <c r="G429" s="75"/>
      <c r="H429" s="75">
        <v>1</v>
      </c>
      <c r="I429" s="75">
        <v>1</v>
      </c>
      <c r="J429" s="283"/>
      <c r="K429" s="387"/>
      <c r="L429" s="25"/>
      <c r="M429" s="69">
        <v>1934</v>
      </c>
      <c r="N429" s="69" t="s">
        <v>68</v>
      </c>
      <c r="O429" s="147">
        <v>27.63</v>
      </c>
      <c r="P429" s="401"/>
      <c r="Q429" s="114">
        <f t="shared" si="11"/>
        <v>599.3806334879324</v>
      </c>
      <c r="R429" s="75" t="s">
        <v>9</v>
      </c>
    </row>
    <row r="430" spans="1:18" ht="12.75">
      <c r="A430" s="75">
        <v>2013</v>
      </c>
      <c r="B430" s="288" t="s">
        <v>152</v>
      </c>
      <c r="C430" s="600"/>
      <c r="D430" s="600"/>
      <c r="E430" s="600"/>
      <c r="F430" s="75">
        <v>1</v>
      </c>
      <c r="G430" s="75"/>
      <c r="H430" s="75">
        <v>1</v>
      </c>
      <c r="I430" s="75">
        <v>1</v>
      </c>
      <c r="J430" s="283"/>
      <c r="K430" s="387"/>
      <c r="L430" s="25"/>
      <c r="M430" s="69">
        <v>1925</v>
      </c>
      <c r="N430" s="69" t="s">
        <v>68</v>
      </c>
      <c r="O430" s="147">
        <v>102.55</v>
      </c>
      <c r="P430" s="401"/>
      <c r="Q430" s="114">
        <f t="shared" si="11"/>
        <v>2224.6284460437014</v>
      </c>
      <c r="R430" s="75" t="s">
        <v>9</v>
      </c>
    </row>
    <row r="431" spans="1:18" ht="12.75">
      <c r="A431" s="75">
        <v>2013</v>
      </c>
      <c r="B431" s="288" t="s">
        <v>152</v>
      </c>
      <c r="C431" s="600"/>
      <c r="D431" s="600"/>
      <c r="E431" s="600"/>
      <c r="F431" s="75">
        <v>1</v>
      </c>
      <c r="G431" s="75"/>
      <c r="H431" s="75">
        <v>1</v>
      </c>
      <c r="I431" s="75">
        <v>1</v>
      </c>
      <c r="J431" s="283"/>
      <c r="K431" s="387"/>
      <c r="L431" s="25"/>
      <c r="M431" s="69">
        <v>1930</v>
      </c>
      <c r="N431" s="69" t="s">
        <v>67</v>
      </c>
      <c r="O431" s="147">
        <v>7.55</v>
      </c>
      <c r="P431" s="401"/>
      <c r="Q431" s="114">
        <f t="shared" si="11"/>
        <v>163.78298164436805</v>
      </c>
      <c r="R431" s="75" t="s">
        <v>9</v>
      </c>
    </row>
    <row r="432" spans="1:18" ht="12.75">
      <c r="A432" s="75">
        <v>2013</v>
      </c>
      <c r="B432" s="288" t="s">
        <v>152</v>
      </c>
      <c r="C432" s="600"/>
      <c r="D432" s="600"/>
      <c r="E432" s="600"/>
      <c r="F432" s="75">
        <v>1</v>
      </c>
      <c r="G432" s="75"/>
      <c r="H432" s="75">
        <v>1</v>
      </c>
      <c r="I432" s="75">
        <v>1</v>
      </c>
      <c r="J432" s="283"/>
      <c r="K432" s="387"/>
      <c r="L432" s="25"/>
      <c r="M432" s="69">
        <v>1964</v>
      </c>
      <c r="N432" s="69" t="s">
        <v>68</v>
      </c>
      <c r="O432" s="147">
        <v>129.81</v>
      </c>
      <c r="P432" s="401"/>
      <c r="Q432" s="114">
        <f t="shared" si="11"/>
        <v>2815.9826287755523</v>
      </c>
      <c r="R432" s="75" t="s">
        <v>9</v>
      </c>
    </row>
    <row r="433" spans="1:18" ht="12.75">
      <c r="A433" s="75">
        <v>2013</v>
      </c>
      <c r="B433" s="288" t="s">
        <v>152</v>
      </c>
      <c r="C433" s="600"/>
      <c r="D433" s="600"/>
      <c r="E433" s="600"/>
      <c r="F433" s="75">
        <v>1</v>
      </c>
      <c r="G433" s="75">
        <v>1</v>
      </c>
      <c r="H433" s="75"/>
      <c r="I433" s="75">
        <v>1</v>
      </c>
      <c r="J433" s="283"/>
      <c r="K433" s="387"/>
      <c r="L433" s="25"/>
      <c r="M433" s="69">
        <v>1934</v>
      </c>
      <c r="N433" s="69" t="s">
        <v>67</v>
      </c>
      <c r="O433" s="147">
        <v>133.15</v>
      </c>
      <c r="P433" s="401"/>
      <c r="Q433" s="114">
        <f t="shared" si="11"/>
        <v>2888.4376166818024</v>
      </c>
      <c r="R433" s="75" t="s">
        <v>9</v>
      </c>
    </row>
    <row r="434" spans="1:18" ht="12.75">
      <c r="A434" s="75">
        <v>2013</v>
      </c>
      <c r="B434" s="288" t="s">
        <v>152</v>
      </c>
      <c r="C434" s="600"/>
      <c r="D434" s="600"/>
      <c r="E434" s="600"/>
      <c r="F434" s="75">
        <v>1</v>
      </c>
      <c r="G434" s="75"/>
      <c r="H434" s="75">
        <v>1</v>
      </c>
      <c r="I434" s="75">
        <v>1</v>
      </c>
      <c r="J434" s="283"/>
      <c r="K434" s="387"/>
      <c r="L434" s="25"/>
      <c r="M434" s="69">
        <v>1940</v>
      </c>
      <c r="N434" s="69" t="s">
        <v>68</v>
      </c>
      <c r="O434" s="147">
        <v>30.22</v>
      </c>
      <c r="P434" s="401"/>
      <c r="Q434" s="114">
        <f t="shared" si="11"/>
        <v>655.5657887805037</v>
      </c>
      <c r="R434" s="75" t="s">
        <v>9</v>
      </c>
    </row>
    <row r="435" spans="1:18" ht="12.75">
      <c r="A435" s="75">
        <v>2013</v>
      </c>
      <c r="B435" s="288" t="s">
        <v>152</v>
      </c>
      <c r="C435" s="600"/>
      <c r="D435" s="600"/>
      <c r="E435" s="600"/>
      <c r="F435" s="75">
        <v>1</v>
      </c>
      <c r="G435" s="75">
        <v>1</v>
      </c>
      <c r="H435" s="75"/>
      <c r="I435" s="75">
        <v>1</v>
      </c>
      <c r="J435" s="283"/>
      <c r="K435" s="387"/>
      <c r="L435" s="25"/>
      <c r="M435" s="69">
        <v>1940</v>
      </c>
      <c r="N435" s="69" t="s">
        <v>67</v>
      </c>
      <c r="O435" s="147">
        <v>31.82</v>
      </c>
      <c r="P435" s="401"/>
      <c r="Q435" s="114">
        <f t="shared" si="11"/>
        <v>690.2747650230187</v>
      </c>
      <c r="R435" s="75" t="s">
        <v>9</v>
      </c>
    </row>
    <row r="436" spans="1:18" ht="12.75">
      <c r="A436" s="75">
        <v>2013</v>
      </c>
      <c r="B436" s="288" t="s">
        <v>152</v>
      </c>
      <c r="C436" s="600"/>
      <c r="D436" s="600"/>
      <c r="E436" s="600"/>
      <c r="F436" s="75">
        <v>1</v>
      </c>
      <c r="G436" s="75">
        <v>1</v>
      </c>
      <c r="H436" s="75"/>
      <c r="I436" s="75">
        <v>1</v>
      </c>
      <c r="J436" s="283"/>
      <c r="K436" s="387"/>
      <c r="L436" s="25"/>
      <c r="M436" s="69">
        <v>1932</v>
      </c>
      <c r="N436" s="69" t="s">
        <v>68</v>
      </c>
      <c r="O436" s="147">
        <v>101.48</v>
      </c>
      <c r="P436" s="401"/>
      <c r="Q436" s="114">
        <f t="shared" si="11"/>
        <v>2201.4168181815194</v>
      </c>
      <c r="R436" s="75" t="s">
        <v>9</v>
      </c>
    </row>
    <row r="437" spans="1:18" ht="12.75">
      <c r="A437" s="75">
        <v>2013</v>
      </c>
      <c r="B437" s="288" t="s">
        <v>152</v>
      </c>
      <c r="C437" s="600"/>
      <c r="D437" s="600"/>
      <c r="E437" s="600"/>
      <c r="F437" s="75">
        <v>1</v>
      </c>
      <c r="G437" s="75"/>
      <c r="H437" s="75">
        <v>1</v>
      </c>
      <c r="I437" s="75">
        <v>1</v>
      </c>
      <c r="J437" s="283"/>
      <c r="K437" s="387"/>
      <c r="L437" s="25"/>
      <c r="M437" s="69">
        <v>1936</v>
      </c>
      <c r="N437" s="69" t="s">
        <v>68</v>
      </c>
      <c r="O437" s="147">
        <v>110.11</v>
      </c>
      <c r="P437" s="401"/>
      <c r="Q437" s="114">
        <f t="shared" si="11"/>
        <v>2388.628358789585</v>
      </c>
      <c r="R437" s="75" t="s">
        <v>9</v>
      </c>
    </row>
    <row r="438" spans="1:18" ht="12.75">
      <c r="A438" s="75">
        <v>2013</v>
      </c>
      <c r="B438" s="75" t="s">
        <v>152</v>
      </c>
      <c r="C438" s="600"/>
      <c r="D438" s="600"/>
      <c r="E438" s="600"/>
      <c r="F438" s="75">
        <v>1</v>
      </c>
      <c r="G438" s="75"/>
      <c r="H438" s="75">
        <v>1</v>
      </c>
      <c r="I438" s="75">
        <v>1</v>
      </c>
      <c r="K438" s="387"/>
      <c r="L438" s="48"/>
      <c r="M438" s="69">
        <v>1924</v>
      </c>
      <c r="N438" s="69" t="s">
        <v>68</v>
      </c>
      <c r="O438" s="147">
        <v>53.29</v>
      </c>
      <c r="P438" s="401"/>
      <c r="Q438" s="114">
        <f t="shared" si="11"/>
        <v>1156.025839977268</v>
      </c>
      <c r="R438" s="75" t="s">
        <v>9</v>
      </c>
    </row>
    <row r="439" spans="1:18" ht="12.75">
      <c r="A439" s="75">
        <v>2013</v>
      </c>
      <c r="B439" s="75" t="s">
        <v>152</v>
      </c>
      <c r="C439" s="600"/>
      <c r="D439" s="600"/>
      <c r="E439" s="600"/>
      <c r="F439" s="75">
        <v>1</v>
      </c>
      <c r="G439" s="75"/>
      <c r="H439" s="75">
        <v>1</v>
      </c>
      <c r="I439" s="75">
        <v>1</v>
      </c>
      <c r="J439" s="283"/>
      <c r="K439" s="387"/>
      <c r="L439" s="281"/>
      <c r="M439" s="69">
        <v>1930</v>
      </c>
      <c r="N439" s="69" t="s">
        <v>68</v>
      </c>
      <c r="O439" s="147">
        <v>69.78</v>
      </c>
      <c r="P439" s="401"/>
      <c r="Q439" s="114">
        <f t="shared" si="11"/>
        <v>1513.7452263766893</v>
      </c>
      <c r="R439" s="75" t="s">
        <v>9</v>
      </c>
    </row>
    <row r="440" spans="1:18" ht="12.75">
      <c r="A440" s="75">
        <v>2013</v>
      </c>
      <c r="B440" s="75" t="s">
        <v>152</v>
      </c>
      <c r="C440" s="600"/>
      <c r="D440" s="600"/>
      <c r="E440" s="600"/>
      <c r="F440" s="75">
        <v>1</v>
      </c>
      <c r="G440" s="75"/>
      <c r="H440" s="75">
        <v>1</v>
      </c>
      <c r="I440" s="75">
        <v>1</v>
      </c>
      <c r="J440" s="283"/>
      <c r="K440" s="387"/>
      <c r="L440" s="281"/>
      <c r="M440" s="69">
        <v>1919</v>
      </c>
      <c r="N440" s="69" t="s">
        <v>68</v>
      </c>
      <c r="O440" s="147">
        <v>5</v>
      </c>
      <c r="P440" s="401"/>
      <c r="Q440" s="114">
        <f t="shared" si="11"/>
        <v>108.46555075785965</v>
      </c>
      <c r="R440" s="75" t="s">
        <v>9</v>
      </c>
    </row>
    <row r="441" spans="1:18" ht="12.75">
      <c r="A441" s="75">
        <v>2013</v>
      </c>
      <c r="B441" s="75" t="s">
        <v>152</v>
      </c>
      <c r="C441" s="600"/>
      <c r="D441" s="600"/>
      <c r="E441" s="600"/>
      <c r="F441" s="75">
        <v>1</v>
      </c>
      <c r="G441" s="75"/>
      <c r="H441" s="75">
        <v>1</v>
      </c>
      <c r="I441" s="75">
        <v>1</v>
      </c>
      <c r="J441" s="283"/>
      <c r="K441" s="387"/>
      <c r="L441" s="281"/>
      <c r="M441" s="69">
        <v>1924</v>
      </c>
      <c r="N441" s="69" t="s">
        <v>68</v>
      </c>
      <c r="O441" s="147">
        <v>13.6</v>
      </c>
      <c r="P441" s="401"/>
      <c r="Q441" s="114">
        <f t="shared" si="11"/>
        <v>295.0262980613782</v>
      </c>
      <c r="R441" s="75" t="s">
        <v>9</v>
      </c>
    </row>
    <row r="442" spans="1:18" ht="12.75">
      <c r="A442" s="75">
        <v>2013</v>
      </c>
      <c r="B442" s="75" t="s">
        <v>152</v>
      </c>
      <c r="C442" s="600"/>
      <c r="D442" s="600"/>
      <c r="E442" s="600"/>
      <c r="F442" s="75">
        <v>1</v>
      </c>
      <c r="G442" s="75"/>
      <c r="H442" s="75">
        <v>1</v>
      </c>
      <c r="I442" s="75">
        <v>1</v>
      </c>
      <c r="J442" s="283"/>
      <c r="K442" s="387"/>
      <c r="L442" s="281"/>
      <c r="M442" s="69">
        <v>1933</v>
      </c>
      <c r="N442" s="69" t="s">
        <v>68</v>
      </c>
      <c r="O442" s="147">
        <v>12.67</v>
      </c>
      <c r="P442" s="401"/>
      <c r="Q442" s="114">
        <f t="shared" si="11"/>
        <v>274.85170562041634</v>
      </c>
      <c r="R442" s="75" t="s">
        <v>9</v>
      </c>
    </row>
    <row r="443" spans="1:18" ht="12.75">
      <c r="A443" s="75">
        <v>2013</v>
      </c>
      <c r="B443" s="75" t="s">
        <v>152</v>
      </c>
      <c r="C443" s="600"/>
      <c r="D443" s="600"/>
      <c r="E443" s="600"/>
      <c r="F443" s="75">
        <v>1</v>
      </c>
      <c r="G443" s="75"/>
      <c r="H443" s="75">
        <v>1</v>
      </c>
      <c r="I443" s="75">
        <v>1</v>
      </c>
      <c r="J443" s="283"/>
      <c r="K443" s="387"/>
      <c r="L443" s="281"/>
      <c r="M443" s="69">
        <v>1918</v>
      </c>
      <c r="N443" s="69" t="s">
        <v>68</v>
      </c>
      <c r="O443" s="147">
        <v>31.05</v>
      </c>
      <c r="P443" s="401"/>
      <c r="Q443" s="114">
        <f t="shared" si="11"/>
        <v>673.5710702063084</v>
      </c>
      <c r="R443" s="75" t="s">
        <v>9</v>
      </c>
    </row>
    <row r="444" spans="1:18" ht="12.75">
      <c r="A444" s="75">
        <v>2013</v>
      </c>
      <c r="B444" s="75" t="s">
        <v>152</v>
      </c>
      <c r="C444" s="600"/>
      <c r="D444" s="600"/>
      <c r="E444" s="600"/>
      <c r="F444" s="75">
        <v>1</v>
      </c>
      <c r="G444" s="75"/>
      <c r="H444" s="75">
        <v>1</v>
      </c>
      <c r="I444" s="75">
        <v>1</v>
      </c>
      <c r="J444" s="283"/>
      <c r="K444" s="387"/>
      <c r="L444" s="281"/>
      <c r="M444" s="69">
        <v>1938</v>
      </c>
      <c r="N444" s="69" t="s">
        <v>68</v>
      </c>
      <c r="O444" s="147">
        <v>56.63</v>
      </c>
      <c r="P444" s="401"/>
      <c r="Q444" s="114">
        <f t="shared" si="11"/>
        <v>1228.4808278835185</v>
      </c>
      <c r="R444" s="75" t="s">
        <v>9</v>
      </c>
    </row>
    <row r="445" spans="1:18" ht="12.75">
      <c r="A445" s="75">
        <v>2013</v>
      </c>
      <c r="B445" s="75" t="s">
        <v>152</v>
      </c>
      <c r="C445" s="600"/>
      <c r="D445" s="600"/>
      <c r="E445" s="600"/>
      <c r="F445" s="75">
        <v>1</v>
      </c>
      <c r="G445" s="75"/>
      <c r="H445" s="75">
        <v>1</v>
      </c>
      <c r="I445" s="75">
        <v>1</v>
      </c>
      <c r="J445" s="283"/>
      <c r="K445" s="387"/>
      <c r="L445" s="281"/>
      <c r="M445" s="69">
        <v>1939</v>
      </c>
      <c r="N445" s="69" t="s">
        <v>67</v>
      </c>
      <c r="O445" s="147">
        <v>35.06</v>
      </c>
      <c r="P445" s="401"/>
      <c r="Q445" s="114">
        <f t="shared" si="11"/>
        <v>760.5604419141118</v>
      </c>
      <c r="R445" s="75" t="s">
        <v>9</v>
      </c>
    </row>
    <row r="446" spans="1:18" ht="12.75">
      <c r="A446" s="75">
        <v>2013</v>
      </c>
      <c r="B446" s="75" t="s">
        <v>152</v>
      </c>
      <c r="C446" s="600"/>
      <c r="D446" s="600"/>
      <c r="E446" s="600"/>
      <c r="F446" s="75">
        <v>1</v>
      </c>
      <c r="G446" s="75">
        <v>1</v>
      </c>
      <c r="H446" s="75"/>
      <c r="I446" s="75">
        <v>1</v>
      </c>
      <c r="J446" s="283"/>
      <c r="K446" s="387"/>
      <c r="L446" s="281"/>
      <c r="M446" s="69">
        <v>1932</v>
      </c>
      <c r="N446" s="69" t="s">
        <v>67</v>
      </c>
      <c r="O446" s="147">
        <v>12</v>
      </c>
      <c r="P446" s="401"/>
      <c r="Q446" s="114">
        <f t="shared" si="11"/>
        <v>260.31732181886315</v>
      </c>
      <c r="R446" s="75" t="s">
        <v>9</v>
      </c>
    </row>
    <row r="447" spans="1:18" ht="12.75">
      <c r="A447" s="75">
        <v>2013</v>
      </c>
      <c r="B447" s="75" t="s">
        <v>152</v>
      </c>
      <c r="C447" s="600"/>
      <c r="D447" s="600"/>
      <c r="E447" s="600"/>
      <c r="F447" s="75">
        <v>1</v>
      </c>
      <c r="G447" s="75">
        <v>1</v>
      </c>
      <c r="H447" s="75"/>
      <c r="I447" s="75">
        <v>1</v>
      </c>
      <c r="J447" s="283"/>
      <c r="K447" s="281"/>
      <c r="L447" s="281"/>
      <c r="M447" s="69">
        <v>1937</v>
      </c>
      <c r="N447" s="69" t="s">
        <v>68</v>
      </c>
      <c r="O447" s="147">
        <v>47.83</v>
      </c>
      <c r="P447" s="401"/>
      <c r="Q447" s="114">
        <f t="shared" si="11"/>
        <v>1037.5814585496853</v>
      </c>
      <c r="R447" s="75" t="s">
        <v>9</v>
      </c>
    </row>
    <row r="448" spans="1:18" ht="12.75">
      <c r="A448" s="75">
        <v>2013</v>
      </c>
      <c r="B448" s="75" t="s">
        <v>152</v>
      </c>
      <c r="C448" s="600"/>
      <c r="D448" s="600"/>
      <c r="E448" s="600"/>
      <c r="F448" s="75">
        <v>1</v>
      </c>
      <c r="G448" s="75"/>
      <c r="H448" s="75">
        <v>1</v>
      </c>
      <c r="I448" s="75">
        <v>1</v>
      </c>
      <c r="J448" s="283"/>
      <c r="K448" s="281"/>
      <c r="L448" s="281"/>
      <c r="M448" s="69">
        <v>1928</v>
      </c>
      <c r="N448" s="69" t="s">
        <v>68</v>
      </c>
      <c r="O448" s="147">
        <v>1.8</v>
      </c>
      <c r="P448" s="401"/>
      <c r="Q448" s="114">
        <f t="shared" si="11"/>
        <v>39.047598272829475</v>
      </c>
      <c r="R448" s="75" t="s">
        <v>9</v>
      </c>
    </row>
    <row r="449" spans="1:18" ht="12.75">
      <c r="A449" s="75">
        <v>2013</v>
      </c>
      <c r="B449" s="75" t="s">
        <v>152</v>
      </c>
      <c r="C449" s="600"/>
      <c r="D449" s="600"/>
      <c r="E449" s="600"/>
      <c r="F449" s="75">
        <v>1</v>
      </c>
      <c r="G449" s="75"/>
      <c r="H449" s="75">
        <v>1</v>
      </c>
      <c r="I449" s="75">
        <v>1</v>
      </c>
      <c r="J449" s="283"/>
      <c r="K449" s="281"/>
      <c r="L449" s="281"/>
      <c r="M449" s="69">
        <v>1925</v>
      </c>
      <c r="N449" s="69" t="s">
        <v>68</v>
      </c>
      <c r="O449" s="147">
        <v>228.2</v>
      </c>
      <c r="P449" s="401"/>
      <c r="Q449" s="114">
        <f t="shared" si="11"/>
        <v>4950.367736588714</v>
      </c>
      <c r="R449" s="75" t="s">
        <v>9</v>
      </c>
    </row>
    <row r="450" spans="1:18" ht="12.75">
      <c r="A450" s="75">
        <v>2013</v>
      </c>
      <c r="B450" s="75" t="s">
        <v>152</v>
      </c>
      <c r="C450" s="600"/>
      <c r="D450" s="600"/>
      <c r="E450" s="600"/>
      <c r="F450" s="75">
        <v>1</v>
      </c>
      <c r="G450" s="75">
        <v>1</v>
      </c>
      <c r="H450" s="75"/>
      <c r="I450" s="75">
        <v>1</v>
      </c>
      <c r="J450" s="283"/>
      <c r="K450" s="281"/>
      <c r="L450" s="281"/>
      <c r="M450" s="69">
        <v>1921</v>
      </c>
      <c r="N450" s="69" t="s">
        <v>68</v>
      </c>
      <c r="O450" s="147">
        <v>4.85</v>
      </c>
      <c r="P450" s="401"/>
      <c r="Q450" s="114">
        <f t="shared" si="11"/>
        <v>105.21158423512385</v>
      </c>
      <c r="R450" s="75" t="s">
        <v>9</v>
      </c>
    </row>
    <row r="451" spans="1:18" ht="12.75">
      <c r="A451" s="75">
        <v>2013</v>
      </c>
      <c r="B451" s="75" t="s">
        <v>152</v>
      </c>
      <c r="C451" s="600"/>
      <c r="D451" s="600"/>
      <c r="E451" s="600"/>
      <c r="F451" s="75">
        <v>1</v>
      </c>
      <c r="G451" s="75"/>
      <c r="H451" s="75">
        <v>1</v>
      </c>
      <c r="I451" s="75">
        <v>1</v>
      </c>
      <c r="J451" s="283"/>
      <c r="K451" s="281"/>
      <c r="L451" s="281"/>
      <c r="M451" s="69">
        <v>1924</v>
      </c>
      <c r="N451" s="69" t="s">
        <v>68</v>
      </c>
      <c r="O451" s="147">
        <v>40.25</v>
      </c>
      <c r="P451" s="401"/>
      <c r="Q451" s="114">
        <f t="shared" si="11"/>
        <v>873.1476836007702</v>
      </c>
      <c r="R451" s="75" t="s">
        <v>9</v>
      </c>
    </row>
    <row r="452" spans="1:18" ht="12.75">
      <c r="A452" s="75">
        <v>2013</v>
      </c>
      <c r="B452" s="75" t="s">
        <v>152</v>
      </c>
      <c r="C452" s="600"/>
      <c r="D452" s="600"/>
      <c r="E452" s="600"/>
      <c r="F452" s="75">
        <v>1</v>
      </c>
      <c r="G452" s="75"/>
      <c r="H452" s="75">
        <v>1</v>
      </c>
      <c r="I452" s="75">
        <v>1</v>
      </c>
      <c r="J452" s="283"/>
      <c r="K452" s="281"/>
      <c r="L452" s="281"/>
      <c r="M452" s="69">
        <v>1940</v>
      </c>
      <c r="N452" s="69" t="s">
        <v>68</v>
      </c>
      <c r="O452" s="147">
        <v>66.75</v>
      </c>
      <c r="P452" s="401"/>
      <c r="Q452" s="114">
        <f t="shared" si="11"/>
        <v>1448.0151026174262</v>
      </c>
      <c r="R452" s="75" t="s">
        <v>9</v>
      </c>
    </row>
    <row r="453" spans="1:18" ht="12.75">
      <c r="A453" s="75">
        <v>2013</v>
      </c>
      <c r="B453" s="75" t="s">
        <v>152</v>
      </c>
      <c r="C453" s="600"/>
      <c r="D453" s="600"/>
      <c r="E453" s="600"/>
      <c r="F453" s="75">
        <v>1</v>
      </c>
      <c r="G453" s="75"/>
      <c r="H453" s="75">
        <v>1</v>
      </c>
      <c r="I453" s="75">
        <v>1</v>
      </c>
      <c r="J453" s="283"/>
      <c r="K453" s="281"/>
      <c r="L453" s="281"/>
      <c r="M453" s="69">
        <v>1923</v>
      </c>
      <c r="N453" s="69" t="s">
        <v>68</v>
      </c>
      <c r="O453" s="147">
        <v>7.25</v>
      </c>
      <c r="P453" s="401"/>
      <c r="Q453" s="114">
        <f t="shared" si="11"/>
        <v>157.2750485988965</v>
      </c>
      <c r="R453" s="75" t="s">
        <v>9</v>
      </c>
    </row>
    <row r="454" spans="1:18" ht="12.75">
      <c r="A454" s="75">
        <v>2013</v>
      </c>
      <c r="B454" s="75" t="s">
        <v>152</v>
      </c>
      <c r="C454" s="600"/>
      <c r="D454" s="600"/>
      <c r="E454" s="600"/>
      <c r="F454" s="75">
        <v>1</v>
      </c>
      <c r="G454" s="75"/>
      <c r="H454" s="75">
        <v>1</v>
      </c>
      <c r="I454" s="75">
        <v>1</v>
      </c>
      <c r="J454" s="283"/>
      <c r="K454" s="281"/>
      <c r="L454" s="281"/>
      <c r="M454" s="69">
        <v>1930</v>
      </c>
      <c r="N454" s="69" t="s">
        <v>67</v>
      </c>
      <c r="O454" s="147">
        <v>12</v>
      </c>
      <c r="P454" s="401"/>
      <c r="Q454" s="114">
        <f t="shared" si="11"/>
        <v>260.31732181886315</v>
      </c>
      <c r="R454" s="75" t="s">
        <v>9</v>
      </c>
    </row>
    <row r="455" spans="1:18" ht="12.75">
      <c r="A455" s="75">
        <v>2013</v>
      </c>
      <c r="B455" s="75" t="s">
        <v>152</v>
      </c>
      <c r="C455" s="600"/>
      <c r="D455" s="600"/>
      <c r="E455" s="600"/>
      <c r="F455" s="75">
        <v>1</v>
      </c>
      <c r="G455" s="75"/>
      <c r="H455" s="75">
        <v>1</v>
      </c>
      <c r="I455" s="75">
        <v>1</v>
      </c>
      <c r="J455" s="283"/>
      <c r="K455" s="281"/>
      <c r="L455" s="281"/>
      <c r="M455" s="69">
        <v>1934</v>
      </c>
      <c r="N455" s="69" t="s">
        <v>68</v>
      </c>
      <c r="O455" s="147">
        <v>106.28</v>
      </c>
      <c r="P455" s="401"/>
      <c r="Q455" s="114">
        <f t="shared" si="11"/>
        <v>2305.543746909065</v>
      </c>
      <c r="R455" s="75" t="s">
        <v>9</v>
      </c>
    </row>
    <row r="456" spans="1:18" ht="12.75">
      <c r="A456" s="75">
        <v>2013</v>
      </c>
      <c r="B456" s="75" t="s">
        <v>152</v>
      </c>
      <c r="C456" s="600"/>
      <c r="D456" s="600"/>
      <c r="E456" s="600"/>
      <c r="F456" s="75">
        <v>1</v>
      </c>
      <c r="G456" s="75"/>
      <c r="H456" s="75">
        <v>1</v>
      </c>
      <c r="I456" s="75">
        <v>1</v>
      </c>
      <c r="J456" s="283"/>
      <c r="K456" s="281"/>
      <c r="L456" s="281"/>
      <c r="M456" s="69">
        <v>1928</v>
      </c>
      <c r="N456" s="69" t="s">
        <v>68</v>
      </c>
      <c r="O456" s="147">
        <v>14.05</v>
      </c>
      <c r="P456" s="401"/>
      <c r="Q456" s="114">
        <f t="shared" si="11"/>
        <v>304.7881976295856</v>
      </c>
      <c r="R456" s="75" t="s">
        <v>9</v>
      </c>
    </row>
    <row r="457" spans="1:18" ht="12.75">
      <c r="A457" s="75">
        <v>2013</v>
      </c>
      <c r="B457" s="75" t="s">
        <v>152</v>
      </c>
      <c r="C457" s="600"/>
      <c r="D457" s="600"/>
      <c r="E457" s="600"/>
      <c r="F457" s="75">
        <v>1</v>
      </c>
      <c r="G457" s="75"/>
      <c r="H457" s="75">
        <v>1</v>
      </c>
      <c r="I457" s="75">
        <v>1</v>
      </c>
      <c r="J457" s="283"/>
      <c r="K457" s="281"/>
      <c r="L457" s="281"/>
      <c r="M457" s="69">
        <v>1922</v>
      </c>
      <c r="N457" s="69" t="s">
        <v>68</v>
      </c>
      <c r="O457" s="147">
        <v>52.75</v>
      </c>
      <c r="P457" s="401"/>
      <c r="Q457" s="114">
        <f t="shared" si="11"/>
        <v>1144.3115604954194</v>
      </c>
      <c r="R457" s="75" t="s">
        <v>9</v>
      </c>
    </row>
    <row r="458" spans="1:18" ht="12.75">
      <c r="A458" s="75">
        <v>2013</v>
      </c>
      <c r="B458" s="75" t="s">
        <v>152</v>
      </c>
      <c r="C458" s="600"/>
      <c r="D458" s="600"/>
      <c r="E458" s="600"/>
      <c r="F458" s="75">
        <v>1</v>
      </c>
      <c r="G458" s="75"/>
      <c r="H458" s="75">
        <v>1</v>
      </c>
      <c r="I458" s="75">
        <v>1</v>
      </c>
      <c r="J458" s="283"/>
      <c r="K458" s="281"/>
      <c r="L458" s="281"/>
      <c r="M458" s="69">
        <v>1927</v>
      </c>
      <c r="N458" s="69" t="s">
        <v>68</v>
      </c>
      <c r="O458" s="147">
        <v>168.12</v>
      </c>
      <c r="P458" s="401"/>
      <c r="Q458" s="114">
        <f t="shared" si="11"/>
        <v>3647.045678682273</v>
      </c>
      <c r="R458" s="75" t="s">
        <v>9</v>
      </c>
    </row>
    <row r="459" spans="1:18" ht="12.75">
      <c r="A459" s="75">
        <v>2013</v>
      </c>
      <c r="B459" s="75" t="s">
        <v>152</v>
      </c>
      <c r="C459" s="600"/>
      <c r="D459" s="600"/>
      <c r="E459" s="600"/>
      <c r="F459" s="75">
        <v>1</v>
      </c>
      <c r="G459" s="75"/>
      <c r="H459" s="75">
        <v>1</v>
      </c>
      <c r="I459" s="75">
        <v>1</v>
      </c>
      <c r="J459" s="283"/>
      <c r="K459" s="281"/>
      <c r="L459" s="281"/>
      <c r="M459" s="69">
        <v>1943</v>
      </c>
      <c r="N459" s="69" t="s">
        <v>68</v>
      </c>
      <c r="O459" s="147">
        <v>8.8</v>
      </c>
      <c r="P459" s="401"/>
      <c r="Q459" s="114">
        <f t="shared" si="11"/>
        <v>190.899369333833</v>
      </c>
      <c r="R459" s="75" t="s">
        <v>9</v>
      </c>
    </row>
    <row r="460" spans="1:18" ht="12.75">
      <c r="A460" s="75">
        <v>2013</v>
      </c>
      <c r="B460" s="75" t="s">
        <v>152</v>
      </c>
      <c r="C460" s="600"/>
      <c r="D460" s="600"/>
      <c r="E460" s="600"/>
      <c r="F460" s="75">
        <v>1</v>
      </c>
      <c r="G460" s="75"/>
      <c r="H460" s="75">
        <v>1</v>
      </c>
      <c r="I460" s="75">
        <v>1</v>
      </c>
      <c r="J460" s="283"/>
      <c r="K460" s="281"/>
      <c r="L460" s="281"/>
      <c r="M460" s="69">
        <v>1932</v>
      </c>
      <c r="N460" s="69" t="s">
        <v>68</v>
      </c>
      <c r="O460" s="147">
        <v>171.72</v>
      </c>
      <c r="P460" s="401"/>
      <c r="Q460" s="114">
        <f t="shared" si="11"/>
        <v>3725.1408752279317</v>
      </c>
      <c r="R460" s="75" t="s">
        <v>9</v>
      </c>
    </row>
    <row r="461" spans="1:18" ht="12.75">
      <c r="A461" s="75">
        <v>2013</v>
      </c>
      <c r="B461" s="75" t="s">
        <v>152</v>
      </c>
      <c r="C461" s="600"/>
      <c r="D461" s="600"/>
      <c r="E461" s="600"/>
      <c r="F461" s="75">
        <v>1</v>
      </c>
      <c r="G461" s="75"/>
      <c r="H461" s="75">
        <v>1</v>
      </c>
      <c r="I461" s="75">
        <v>1</v>
      </c>
      <c r="J461" s="283"/>
      <c r="K461" s="281"/>
      <c r="L461" s="281"/>
      <c r="M461" s="69">
        <v>1928</v>
      </c>
      <c r="N461" s="69" t="s">
        <v>68</v>
      </c>
      <c r="O461" s="147">
        <v>66.8</v>
      </c>
      <c r="P461" s="401"/>
      <c r="Q461" s="114">
        <f t="shared" si="11"/>
        <v>1449.0997581250049</v>
      </c>
      <c r="R461" s="75" t="s">
        <v>9</v>
      </c>
    </row>
    <row r="462" spans="1:18" ht="12.75">
      <c r="A462" s="75">
        <v>2013</v>
      </c>
      <c r="B462" s="75" t="s">
        <v>152</v>
      </c>
      <c r="C462" s="600"/>
      <c r="D462" s="600"/>
      <c r="E462" s="600"/>
      <c r="F462" s="75">
        <v>1</v>
      </c>
      <c r="G462" s="75"/>
      <c r="H462" s="75">
        <v>1</v>
      </c>
      <c r="I462" s="75">
        <v>1</v>
      </c>
      <c r="J462" s="283"/>
      <c r="K462" s="281"/>
      <c r="L462" s="281"/>
      <c r="M462" s="69">
        <v>1915</v>
      </c>
      <c r="N462" s="69" t="s">
        <v>68</v>
      </c>
      <c r="O462" s="147">
        <v>12.83</v>
      </c>
      <c r="P462" s="401"/>
      <c r="Q462" s="114">
        <f t="shared" si="11"/>
        <v>278.32260324466785</v>
      </c>
      <c r="R462" s="75" t="s">
        <v>9</v>
      </c>
    </row>
    <row r="463" spans="1:18" ht="12.75">
      <c r="A463" s="75">
        <v>2013</v>
      </c>
      <c r="B463" s="75" t="s">
        <v>152</v>
      </c>
      <c r="C463" s="600"/>
      <c r="D463" s="600"/>
      <c r="E463" s="600"/>
      <c r="F463" s="75">
        <v>1</v>
      </c>
      <c r="G463" s="75"/>
      <c r="H463" s="75">
        <v>1</v>
      </c>
      <c r="I463" s="75">
        <v>1</v>
      </c>
      <c r="J463" s="283"/>
      <c r="K463" s="281"/>
      <c r="L463" s="281"/>
      <c r="M463" s="69">
        <v>1927</v>
      </c>
      <c r="N463" s="69" t="s">
        <v>67</v>
      </c>
      <c r="O463" s="147">
        <v>19.13</v>
      </c>
      <c r="P463" s="401"/>
      <c r="Q463" s="114">
        <f>$Q$477/$O$477*O463</f>
        <v>414.989197199571</v>
      </c>
      <c r="R463" s="75" t="s">
        <v>9</v>
      </c>
    </row>
    <row r="464" spans="1:18" ht="12.75">
      <c r="A464" s="75">
        <v>2013</v>
      </c>
      <c r="B464" s="75" t="s">
        <v>152</v>
      </c>
      <c r="C464" s="600"/>
      <c r="D464" s="600"/>
      <c r="E464" s="600"/>
      <c r="F464" s="75">
        <v>1</v>
      </c>
      <c r="G464" s="75"/>
      <c r="H464" s="75">
        <v>1</v>
      </c>
      <c r="I464" s="75">
        <v>1</v>
      </c>
      <c r="J464" s="283"/>
      <c r="K464" s="281"/>
      <c r="L464" s="281"/>
      <c r="M464" s="69">
        <v>1924</v>
      </c>
      <c r="N464" s="69" t="s">
        <v>68</v>
      </c>
      <c r="O464" s="147">
        <v>168.33</v>
      </c>
      <c r="P464" s="401"/>
      <c r="Q464" s="114">
        <f t="shared" si="11"/>
        <v>3651.601231814103</v>
      </c>
      <c r="R464" s="75" t="s">
        <v>9</v>
      </c>
    </row>
    <row r="465" spans="1:18" ht="12.75">
      <c r="A465" s="75">
        <v>2013</v>
      </c>
      <c r="B465" s="75" t="s">
        <v>152</v>
      </c>
      <c r="C465" s="600"/>
      <c r="D465" s="600"/>
      <c r="E465" s="600"/>
      <c r="F465" s="75">
        <v>1</v>
      </c>
      <c r="G465" s="75">
        <v>1</v>
      </c>
      <c r="H465" s="75"/>
      <c r="I465" s="75">
        <v>1</v>
      </c>
      <c r="J465" s="283"/>
      <c r="K465" s="281"/>
      <c r="L465" s="281"/>
      <c r="M465" s="69">
        <v>1939</v>
      </c>
      <c r="N465" s="69" t="s">
        <v>68</v>
      </c>
      <c r="O465" s="147">
        <v>231.1</v>
      </c>
      <c r="P465" s="401"/>
      <c r="Q465" s="114">
        <f t="shared" si="11"/>
        <v>5013.277756028273</v>
      </c>
      <c r="R465" s="75" t="s">
        <v>9</v>
      </c>
    </row>
    <row r="466" spans="1:18" ht="12.75">
      <c r="A466" s="75">
        <v>2013</v>
      </c>
      <c r="B466" s="75" t="s">
        <v>152</v>
      </c>
      <c r="C466" s="600"/>
      <c r="D466" s="600"/>
      <c r="E466" s="600"/>
      <c r="F466" s="75">
        <v>1</v>
      </c>
      <c r="G466" s="75"/>
      <c r="H466" s="75">
        <v>1</v>
      </c>
      <c r="I466" s="75">
        <v>1</v>
      </c>
      <c r="J466" s="294"/>
      <c r="K466" s="281"/>
      <c r="L466" s="281"/>
      <c r="M466" s="69">
        <v>1922</v>
      </c>
      <c r="N466" s="69" t="s">
        <v>68</v>
      </c>
      <c r="O466" s="147">
        <v>353.12</v>
      </c>
      <c r="P466" s="401"/>
      <c r="Q466" s="114">
        <f t="shared" si="11"/>
        <v>7660.27105672308</v>
      </c>
      <c r="R466" s="75" t="s">
        <v>9</v>
      </c>
    </row>
    <row r="467" spans="1:18" ht="12.75">
      <c r="A467" s="75">
        <v>2013</v>
      </c>
      <c r="B467" s="75" t="s">
        <v>152</v>
      </c>
      <c r="C467" s="600"/>
      <c r="D467" s="600"/>
      <c r="E467" s="600"/>
      <c r="F467" s="75">
        <v>1</v>
      </c>
      <c r="G467" s="75">
        <v>1</v>
      </c>
      <c r="H467" s="75"/>
      <c r="I467" s="75">
        <v>1</v>
      </c>
      <c r="J467" s="294"/>
      <c r="K467" s="281"/>
      <c r="L467" s="281"/>
      <c r="M467" s="69">
        <v>1928</v>
      </c>
      <c r="N467" s="69" t="s">
        <v>68</v>
      </c>
      <c r="O467" s="147">
        <v>214.09</v>
      </c>
      <c r="P467" s="401"/>
      <c r="Q467" s="114">
        <f t="shared" si="11"/>
        <v>4644.277952350034</v>
      </c>
      <c r="R467" s="75" t="s">
        <v>9</v>
      </c>
    </row>
    <row r="468" spans="1:18" ht="12.75">
      <c r="A468" s="75">
        <v>2013</v>
      </c>
      <c r="B468" s="75" t="s">
        <v>152</v>
      </c>
      <c r="C468" s="600"/>
      <c r="D468" s="600"/>
      <c r="E468" s="600"/>
      <c r="F468" s="75">
        <v>1</v>
      </c>
      <c r="G468" s="75"/>
      <c r="H468" s="75">
        <v>1</v>
      </c>
      <c r="I468" s="75">
        <v>1</v>
      </c>
      <c r="J468" s="294"/>
      <c r="K468" s="281"/>
      <c r="L468" s="281"/>
      <c r="M468" s="69">
        <v>1920</v>
      </c>
      <c r="N468" s="69" t="s">
        <v>68</v>
      </c>
      <c r="O468" s="147">
        <v>12.97</v>
      </c>
      <c r="P468" s="401"/>
      <c r="Q468" s="114">
        <f t="shared" si="11"/>
        <v>281.3596386658879</v>
      </c>
      <c r="R468" s="75" t="s">
        <v>9</v>
      </c>
    </row>
    <row r="469" spans="1:18" ht="12.75">
      <c r="A469" s="75">
        <v>2013</v>
      </c>
      <c r="B469" s="75" t="s">
        <v>152</v>
      </c>
      <c r="C469" s="600"/>
      <c r="D469" s="600"/>
      <c r="E469" s="600"/>
      <c r="F469" s="75">
        <v>1</v>
      </c>
      <c r="G469" s="75"/>
      <c r="H469" s="75">
        <v>1</v>
      </c>
      <c r="I469" s="75">
        <v>1</v>
      </c>
      <c r="J469" s="294"/>
      <c r="K469" s="281"/>
      <c r="L469" s="281"/>
      <c r="M469" s="69">
        <v>1927</v>
      </c>
      <c r="N469" s="69" t="s">
        <v>68</v>
      </c>
      <c r="O469" s="147">
        <v>38.95</v>
      </c>
      <c r="P469" s="401"/>
      <c r="Q469" s="114">
        <f t="shared" si="11"/>
        <v>844.9466404037267</v>
      </c>
      <c r="R469" s="75" t="s">
        <v>9</v>
      </c>
    </row>
    <row r="470" spans="1:18" ht="12.75">
      <c r="A470" s="75">
        <v>2013</v>
      </c>
      <c r="B470" s="75" t="s">
        <v>152</v>
      </c>
      <c r="C470" s="600"/>
      <c r="D470" s="600"/>
      <c r="E470" s="600"/>
      <c r="F470" s="75">
        <v>1</v>
      </c>
      <c r="G470" s="75"/>
      <c r="H470" s="75">
        <v>1</v>
      </c>
      <c r="I470" s="75">
        <v>1</v>
      </c>
      <c r="J470" s="283"/>
      <c r="K470" s="281"/>
      <c r="L470" s="281"/>
      <c r="M470" s="69">
        <v>1932</v>
      </c>
      <c r="N470" s="69" t="s">
        <v>68</v>
      </c>
      <c r="O470" s="147">
        <v>5.58</v>
      </c>
      <c r="P470" s="401"/>
      <c r="Q470" s="114">
        <f t="shared" si="11"/>
        <v>121.04755464577137</v>
      </c>
      <c r="R470" s="75" t="s">
        <v>9</v>
      </c>
    </row>
    <row r="471" spans="1:18" ht="12.75">
      <c r="A471" s="75">
        <v>2013</v>
      </c>
      <c r="B471" s="75" t="s">
        <v>152</v>
      </c>
      <c r="C471" s="600"/>
      <c r="D471" s="600"/>
      <c r="E471" s="600"/>
      <c r="F471" s="75">
        <v>1</v>
      </c>
      <c r="G471" s="75"/>
      <c r="H471" s="75">
        <v>1</v>
      </c>
      <c r="I471" s="75">
        <v>1</v>
      </c>
      <c r="J471" s="283"/>
      <c r="K471" s="281"/>
      <c r="L471" s="281"/>
      <c r="M471" s="69">
        <v>1936</v>
      </c>
      <c r="N471" s="69" t="s">
        <v>68</v>
      </c>
      <c r="O471" s="147">
        <v>103.68</v>
      </c>
      <c r="P471" s="401"/>
      <c r="Q471" s="114">
        <f t="shared" si="11"/>
        <v>2249.141660514978</v>
      </c>
      <c r="R471" s="75" t="s">
        <v>9</v>
      </c>
    </row>
    <row r="472" spans="1:18" ht="12.75">
      <c r="A472" s="75">
        <v>2013</v>
      </c>
      <c r="B472" s="75" t="s">
        <v>152</v>
      </c>
      <c r="C472" s="600"/>
      <c r="D472" s="600"/>
      <c r="E472" s="600"/>
      <c r="F472" s="75">
        <v>1</v>
      </c>
      <c r="G472" s="75"/>
      <c r="H472" s="75">
        <v>1</v>
      </c>
      <c r="I472" s="75">
        <v>1</v>
      </c>
      <c r="J472" s="283"/>
      <c r="K472" s="281"/>
      <c r="L472" s="281"/>
      <c r="M472" s="69">
        <v>1927</v>
      </c>
      <c r="N472" s="69" t="s">
        <v>68</v>
      </c>
      <c r="O472" s="147">
        <v>175.67</v>
      </c>
      <c r="P472" s="401"/>
      <c r="Q472" s="114">
        <f t="shared" si="11"/>
        <v>3810.8286603266406</v>
      </c>
      <c r="R472" s="75" t="s">
        <v>9</v>
      </c>
    </row>
    <row r="473" spans="1:18" ht="12.75">
      <c r="A473" s="75">
        <v>2013</v>
      </c>
      <c r="B473" s="75" t="s">
        <v>152</v>
      </c>
      <c r="C473" s="600"/>
      <c r="D473" s="600"/>
      <c r="E473" s="600"/>
      <c r="F473" s="75">
        <v>1</v>
      </c>
      <c r="G473" s="75"/>
      <c r="H473" s="75">
        <v>1</v>
      </c>
      <c r="I473" s="75">
        <v>1</v>
      </c>
      <c r="J473" s="283"/>
      <c r="K473" s="281"/>
      <c r="L473" s="281"/>
      <c r="M473" s="69">
        <v>1928</v>
      </c>
      <c r="N473" s="69" t="s">
        <v>68</v>
      </c>
      <c r="O473" s="147">
        <v>15.95</v>
      </c>
      <c r="P473" s="401"/>
      <c r="Q473" s="114">
        <f t="shared" si="11"/>
        <v>346.0051069175723</v>
      </c>
      <c r="R473" s="75" t="s">
        <v>9</v>
      </c>
    </row>
    <row r="474" spans="1:18" ht="12.75">
      <c r="A474" s="75">
        <v>2013</v>
      </c>
      <c r="B474" s="75" t="s">
        <v>152</v>
      </c>
      <c r="C474" s="600"/>
      <c r="D474" s="600"/>
      <c r="E474" s="600"/>
      <c r="F474" s="75">
        <v>1</v>
      </c>
      <c r="G474" s="75"/>
      <c r="H474" s="75">
        <v>1</v>
      </c>
      <c r="I474" s="75">
        <v>1</v>
      </c>
      <c r="J474" s="283"/>
      <c r="K474" s="281"/>
      <c r="L474" s="281"/>
      <c r="M474" s="69">
        <v>1924</v>
      </c>
      <c r="N474" s="69" t="s">
        <v>68</v>
      </c>
      <c r="O474" s="147">
        <v>45.1</v>
      </c>
      <c r="P474" s="401"/>
      <c r="Q474" s="114">
        <f t="shared" si="11"/>
        <v>978.359267835894</v>
      </c>
      <c r="R474" s="75" t="s">
        <v>9</v>
      </c>
    </row>
    <row r="475" spans="1:18" ht="12.75">
      <c r="A475" s="75">
        <v>2013</v>
      </c>
      <c r="B475" s="75" t="s">
        <v>152</v>
      </c>
      <c r="C475" s="600"/>
      <c r="D475" s="600"/>
      <c r="E475" s="600"/>
      <c r="F475" s="75">
        <v>1</v>
      </c>
      <c r="G475" s="75"/>
      <c r="H475" s="75">
        <v>1</v>
      </c>
      <c r="I475" s="75">
        <v>1</v>
      </c>
      <c r="J475" s="283"/>
      <c r="K475" s="25"/>
      <c r="L475" s="25"/>
      <c r="M475" s="69">
        <v>1925</v>
      </c>
      <c r="N475" s="69" t="s">
        <v>68</v>
      </c>
      <c r="O475" s="147">
        <v>5.82</v>
      </c>
      <c r="P475" s="401"/>
      <c r="Q475" s="114">
        <f t="shared" si="11"/>
        <v>126.25390108214863</v>
      </c>
      <c r="R475" s="75" t="s">
        <v>9</v>
      </c>
    </row>
    <row r="476" spans="1:19" s="43" customFormat="1" ht="15" customHeight="1">
      <c r="A476" s="608" t="s">
        <v>82</v>
      </c>
      <c r="B476" s="608"/>
      <c r="C476" s="40" t="s">
        <v>154</v>
      </c>
      <c r="D476" s="299"/>
      <c r="E476" s="389"/>
      <c r="F476" s="72">
        <f>SUM(F412:F475)</f>
        <v>64</v>
      </c>
      <c r="G476" s="72">
        <f>SUM(G412:G475)</f>
        <v>15</v>
      </c>
      <c r="H476" s="72">
        <f>SUM(H412:H475)</f>
        <v>49</v>
      </c>
      <c r="I476" s="72">
        <f>SUM(I412:I475)</f>
        <v>64</v>
      </c>
      <c r="J476" s="72">
        <f>SUM(J412:J475)</f>
        <v>0</v>
      </c>
      <c r="K476" s="72"/>
      <c r="L476" s="72"/>
      <c r="M476" s="72"/>
      <c r="N476" s="390"/>
      <c r="O476" s="305">
        <f>SUM(O412:O475)</f>
        <v>4205.069999999999</v>
      </c>
      <c r="P476" s="72"/>
      <c r="Q476" s="73">
        <f>SUM(Q412:Q475)</f>
        <v>91221.04670507056</v>
      </c>
      <c r="R476" s="72"/>
      <c r="S476" s="400"/>
    </row>
    <row r="477" spans="1:36" s="42" customFormat="1" ht="15" customHeight="1">
      <c r="A477" s="652" t="s">
        <v>91</v>
      </c>
      <c r="B477" s="652"/>
      <c r="C477" s="40" t="s">
        <v>154</v>
      </c>
      <c r="D477" s="299"/>
      <c r="E477" s="36"/>
      <c r="F477" s="59">
        <f>F29+F180+F199+F250+F321+F287+F389+F409+F476</f>
        <v>447</v>
      </c>
      <c r="G477" s="59">
        <f>G29+G180+G199+G250+G321+G287+G389+G409+G476</f>
        <v>163</v>
      </c>
      <c r="H477" s="59">
        <f>H29+H180+H199+H250+H321+H287+H389+H409+H476</f>
        <v>284</v>
      </c>
      <c r="I477" s="59">
        <f>I29+I180+I199+I250+I321+I287+I389+I409+I476</f>
        <v>445</v>
      </c>
      <c r="J477" s="59">
        <f>J29+J180+J199+J250+J321+J287+J389+J409+J476</f>
        <v>4</v>
      </c>
      <c r="K477" s="59"/>
      <c r="L477" s="59"/>
      <c r="M477" s="59"/>
      <c r="N477" s="51"/>
      <c r="O477" s="206">
        <f>O29+O180+O199+O250+O321+O287+O389+O409+O476</f>
        <v>30371.059999999994</v>
      </c>
      <c r="P477" s="152"/>
      <c r="Q477" s="60">
        <f>618643.68+40199.07</f>
        <v>658842.75</v>
      </c>
      <c r="R477" s="72"/>
      <c r="S477" s="80"/>
      <c r="T477" s="80"/>
      <c r="U477" s="80"/>
      <c r="V477" s="80"/>
      <c r="W477" s="80"/>
      <c r="X477" s="80"/>
      <c r="Y477" s="80"/>
      <c r="Z477" s="80"/>
      <c r="AA477" s="80"/>
      <c r="AB477" s="80"/>
      <c r="AC477" s="80"/>
      <c r="AD477" s="80"/>
      <c r="AE477" s="80"/>
      <c r="AF477" s="80"/>
      <c r="AG477" s="80"/>
      <c r="AH477" s="80"/>
      <c r="AI477" s="80"/>
      <c r="AJ477" s="80"/>
    </row>
    <row r="478" spans="6:15" ht="12.75">
      <c r="F478" s="403"/>
      <c r="O478" s="402"/>
    </row>
    <row r="479" spans="1:17" ht="18" customHeight="1">
      <c r="A479" s="17"/>
      <c r="D479" s="17"/>
      <c r="F479" s="466"/>
      <c r="G479" s="466"/>
      <c r="H479" s="466"/>
      <c r="I479" s="466"/>
      <c r="J479" s="466"/>
      <c r="K479" s="466"/>
      <c r="L479" s="466"/>
      <c r="M479" s="466"/>
      <c r="N479" s="466"/>
      <c r="O479" s="466"/>
      <c r="P479" s="235"/>
      <c r="Q479" s="235"/>
    </row>
    <row r="482" spans="4:8" ht="12.75">
      <c r="D482" s="300"/>
      <c r="E482" s="289"/>
      <c r="F482" s="290"/>
      <c r="G482" s="62"/>
      <c r="H482" s="62"/>
    </row>
    <row r="483" spans="4:8" ht="12.75">
      <c r="D483" s="300"/>
      <c r="E483" s="289"/>
      <c r="F483" s="290"/>
      <c r="G483" s="62"/>
      <c r="H483" s="62"/>
    </row>
    <row r="484" spans="4:8" ht="12.75">
      <c r="D484" s="291"/>
      <c r="E484" s="27"/>
      <c r="F484" s="290"/>
      <c r="G484" s="62"/>
      <c r="H484" s="62"/>
    </row>
    <row r="485" spans="4:8" ht="12.75">
      <c r="D485" s="291"/>
      <c r="E485" s="27"/>
      <c r="F485" s="62"/>
      <c r="G485" s="62"/>
      <c r="H485" s="62"/>
    </row>
    <row r="486" spans="4:8" ht="12.75">
      <c r="D486" s="291"/>
      <c r="E486" s="27"/>
      <c r="F486" s="62"/>
      <c r="G486" s="62"/>
      <c r="H486" s="62"/>
    </row>
    <row r="487" spans="4:8" ht="12.75">
      <c r="D487" s="291"/>
      <c r="E487" s="27"/>
      <c r="F487" s="62"/>
      <c r="G487" s="62"/>
      <c r="H487" s="62"/>
    </row>
    <row r="488" spans="4:8" ht="12.75">
      <c r="D488" s="291"/>
      <c r="E488" s="27"/>
      <c r="F488" s="62"/>
      <c r="G488" s="62"/>
      <c r="H488" s="62"/>
    </row>
    <row r="489" spans="4:8" ht="12.75">
      <c r="D489" s="301"/>
      <c r="E489" s="292"/>
      <c r="F489" s="62"/>
      <c r="G489" s="62"/>
      <c r="H489" s="62"/>
    </row>
    <row r="490" spans="4:8" ht="12.75">
      <c r="D490" s="291"/>
      <c r="E490" s="27"/>
      <c r="F490" s="62"/>
      <c r="G490" s="62"/>
      <c r="H490" s="62"/>
    </row>
    <row r="491" spans="4:8" ht="12.75">
      <c r="D491" s="277"/>
      <c r="E491" s="27"/>
      <c r="F491" s="290"/>
      <c r="G491" s="62"/>
      <c r="H491" s="62"/>
    </row>
    <row r="492" spans="4:8" ht="12.75">
      <c r="D492" s="277"/>
      <c r="E492" s="27"/>
      <c r="F492" s="62"/>
      <c r="G492" s="62"/>
      <c r="H492" s="62"/>
    </row>
    <row r="493" spans="4:8" ht="12.75">
      <c r="D493" s="291"/>
      <c r="E493" s="27"/>
      <c r="F493" s="62"/>
      <c r="G493" s="62"/>
      <c r="H493" s="62"/>
    </row>
    <row r="494" spans="4:8" ht="12.75">
      <c r="D494" s="291"/>
      <c r="E494" s="27"/>
      <c r="F494" s="62"/>
      <c r="G494" s="62"/>
      <c r="H494" s="62"/>
    </row>
    <row r="495" spans="4:8" ht="12.75">
      <c r="D495" s="291"/>
      <c r="E495" s="27"/>
      <c r="F495" s="62"/>
      <c r="G495" s="62"/>
      <c r="H495" s="62"/>
    </row>
    <row r="496" spans="4:8" ht="12.75">
      <c r="D496" s="293"/>
      <c r="E496" s="292"/>
      <c r="F496" s="62"/>
      <c r="G496" s="62"/>
      <c r="H496" s="62"/>
    </row>
    <row r="497" spans="4:8" ht="12.75">
      <c r="D497" s="291"/>
      <c r="E497" s="27"/>
      <c r="F497" s="62"/>
      <c r="G497" s="62"/>
      <c r="H497" s="62"/>
    </row>
    <row r="498" spans="4:8" ht="12.75">
      <c r="D498" s="291"/>
      <c r="E498" s="27"/>
      <c r="F498" s="62"/>
      <c r="G498" s="62"/>
      <c r="H498" s="62"/>
    </row>
    <row r="499" spans="4:8" ht="12.75">
      <c r="D499" s="277"/>
      <c r="E499" s="62"/>
      <c r="F499" s="62"/>
      <c r="G499" s="62"/>
      <c r="H499" s="62"/>
    </row>
  </sheetData>
  <sheetProtection selectLockedCells="1" selectUnlockedCells="1"/>
  <mergeCells count="22">
    <mergeCell ref="A476:B476"/>
    <mergeCell ref="A477:B477"/>
    <mergeCell ref="A288:B288"/>
    <mergeCell ref="A322:B322"/>
    <mergeCell ref="A390:B390"/>
    <mergeCell ref="A410:B410"/>
    <mergeCell ref="A409:B409"/>
    <mergeCell ref="A251:B251"/>
    <mergeCell ref="A200:B200"/>
    <mergeCell ref="A389:B389"/>
    <mergeCell ref="A287:B287"/>
    <mergeCell ref="A321:B321"/>
    <mergeCell ref="Q1:R1"/>
    <mergeCell ref="A1:P1"/>
    <mergeCell ref="A199:B199"/>
    <mergeCell ref="A250:B250"/>
    <mergeCell ref="A30:B30"/>
    <mergeCell ref="A181:B181"/>
    <mergeCell ref="A3:B3"/>
    <mergeCell ref="A29:B29"/>
    <mergeCell ref="A180:B180"/>
    <mergeCell ref="A2:R2"/>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codeName="Foglio3">
    <tabColor indexed="27"/>
  </sheetPr>
  <dimension ref="A1:AE225"/>
  <sheetViews>
    <sheetView zoomScale="75" zoomScaleNormal="75" workbookViewId="0" topLeftCell="A183">
      <selection activeCell="C195" sqref="C195:E221"/>
    </sheetView>
  </sheetViews>
  <sheetFormatPr defaultColWidth="9.140625" defaultRowHeight="12.75"/>
  <cols>
    <col min="1" max="1" width="15.28125" style="38" customWidth="1"/>
    <col min="2" max="2" width="27.00390625" style="38" customWidth="1"/>
    <col min="3" max="3" width="20.421875" style="17" customWidth="1"/>
    <col min="4" max="4" width="20.7109375" style="17" customWidth="1"/>
    <col min="5" max="5" width="23.00390625" style="38" customWidth="1"/>
    <col min="6" max="6" width="7.28125" style="17" customWidth="1"/>
    <col min="7" max="7" width="6.140625" style="17" customWidth="1"/>
    <col min="8" max="8" width="6.28125" style="17" customWidth="1"/>
    <col min="9" max="9" width="7.57421875" style="17" customWidth="1"/>
    <col min="10" max="10" width="9.7109375" style="17" customWidth="1"/>
    <col min="11" max="12" width="13.7109375" style="17" customWidth="1"/>
    <col min="13" max="13" width="10.140625" style="17" customWidth="1"/>
    <col min="14" max="14" width="15.00390625" style="17" customWidth="1"/>
    <col min="15" max="15" width="15.00390625" style="153" customWidth="1"/>
    <col min="16" max="16" width="15.00390625" style="159" customWidth="1"/>
    <col min="17" max="17" width="20.28125" style="64" customWidth="1"/>
    <col min="18" max="18" width="16.421875" style="38" customWidth="1"/>
    <col min="19" max="16384" width="9.140625" style="17" customWidth="1"/>
  </cols>
  <sheetData>
    <row r="1" spans="1:18" ht="30" customHeight="1">
      <c r="A1" s="620" t="s">
        <v>72</v>
      </c>
      <c r="B1" s="619"/>
      <c r="C1" s="619"/>
      <c r="D1" s="619"/>
      <c r="E1" s="619"/>
      <c r="F1" s="619"/>
      <c r="G1" s="619"/>
      <c r="H1" s="619"/>
      <c r="I1" s="619"/>
      <c r="J1" s="619"/>
      <c r="K1" s="619"/>
      <c r="L1" s="619"/>
      <c r="M1" s="619"/>
      <c r="N1" s="619"/>
      <c r="O1" s="619"/>
      <c r="P1" s="619"/>
      <c r="Q1" s="619"/>
      <c r="R1" s="555">
        <v>40070231</v>
      </c>
    </row>
    <row r="2" spans="1:23" ht="59.25" customHeight="1">
      <c r="A2" s="653" t="s">
        <v>75</v>
      </c>
      <c r="B2" s="619"/>
      <c r="C2" s="619"/>
      <c r="D2" s="619"/>
      <c r="E2" s="619"/>
      <c r="F2" s="619"/>
      <c r="G2" s="619"/>
      <c r="H2" s="619"/>
      <c r="I2" s="619"/>
      <c r="J2" s="619"/>
      <c r="K2" s="619"/>
      <c r="L2" s="619"/>
      <c r="M2" s="619"/>
      <c r="N2" s="619"/>
      <c r="O2" s="619"/>
      <c r="P2" s="619"/>
      <c r="Q2" s="619"/>
      <c r="R2" s="619"/>
      <c r="S2" s="27"/>
      <c r="T2" s="27"/>
      <c r="U2" s="27"/>
      <c r="V2" s="27"/>
      <c r="W2" s="27"/>
    </row>
    <row r="3" spans="1:18" s="43" customFormat="1" ht="15" customHeight="1">
      <c r="A3" s="650" t="s">
        <v>143</v>
      </c>
      <c r="B3" s="650"/>
      <c r="C3" s="20"/>
      <c r="D3" s="20"/>
      <c r="E3" s="20"/>
      <c r="F3" s="21"/>
      <c r="G3" s="22"/>
      <c r="H3" s="22"/>
      <c r="I3" s="22"/>
      <c r="J3" s="22"/>
      <c r="K3" s="22"/>
      <c r="L3" s="22"/>
      <c r="M3" s="22"/>
      <c r="N3" s="29"/>
      <c r="O3" s="145"/>
      <c r="P3" s="145"/>
      <c r="Q3" s="46"/>
      <c r="R3" s="46"/>
    </row>
    <row r="4" spans="1:18"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21</v>
      </c>
    </row>
    <row r="5" spans="1:19" ht="15" customHeight="1">
      <c r="A5" s="273">
        <v>2013</v>
      </c>
      <c r="B5" s="273" t="s">
        <v>220</v>
      </c>
      <c r="C5" s="597"/>
      <c r="D5" s="597"/>
      <c r="E5" s="597"/>
      <c r="F5" s="75">
        <v>1</v>
      </c>
      <c r="G5" s="75">
        <v>1</v>
      </c>
      <c r="H5" s="75"/>
      <c r="I5" s="75">
        <v>1</v>
      </c>
      <c r="J5" s="25"/>
      <c r="K5" s="281"/>
      <c r="L5" s="312"/>
      <c r="M5" s="69">
        <v>1920</v>
      </c>
      <c r="N5" s="67" t="s">
        <v>13</v>
      </c>
      <c r="O5" s="154"/>
      <c r="P5" s="154">
        <v>254</v>
      </c>
      <c r="Q5" s="114">
        <f>29337.06/5231*P5</f>
        <v>1424.5102733702927</v>
      </c>
      <c r="R5" s="82" t="s">
        <v>14</v>
      </c>
      <c r="S5" s="162"/>
    </row>
    <row r="6" spans="1:19" ht="15" customHeight="1">
      <c r="A6" s="273">
        <v>2013</v>
      </c>
      <c r="B6" s="273" t="s">
        <v>220</v>
      </c>
      <c r="C6" s="597"/>
      <c r="D6" s="597"/>
      <c r="E6" s="597"/>
      <c r="F6" s="75">
        <v>1</v>
      </c>
      <c r="G6" s="75">
        <v>1</v>
      </c>
      <c r="H6" s="75"/>
      <c r="I6" s="75">
        <v>1</v>
      </c>
      <c r="J6" s="25"/>
      <c r="K6" s="281"/>
      <c r="L6" s="312"/>
      <c r="M6" s="69">
        <v>1948</v>
      </c>
      <c r="N6" s="67" t="s">
        <v>13</v>
      </c>
      <c r="O6" s="154"/>
      <c r="P6" s="154">
        <v>488</v>
      </c>
      <c r="Q6" s="114">
        <f aca="true" t="shared" si="0" ref="Q6:Q28">29337.06/5231*P6</f>
        <v>2736.8543834830816</v>
      </c>
      <c r="R6" s="82" t="s">
        <v>14</v>
      </c>
      <c r="S6" s="162"/>
    </row>
    <row r="7" spans="1:19" ht="15" customHeight="1">
      <c r="A7" s="273">
        <v>2013</v>
      </c>
      <c r="B7" s="273" t="s">
        <v>220</v>
      </c>
      <c r="C7" s="597"/>
      <c r="D7" s="597"/>
      <c r="E7" s="597"/>
      <c r="F7" s="75">
        <v>1</v>
      </c>
      <c r="G7" s="75"/>
      <c r="H7" s="75">
        <v>1</v>
      </c>
      <c r="I7" s="75">
        <v>1</v>
      </c>
      <c r="J7" s="25"/>
      <c r="K7" s="281"/>
      <c r="L7" s="312"/>
      <c r="M7" s="69">
        <v>1926</v>
      </c>
      <c r="N7" s="67" t="s">
        <v>13</v>
      </c>
      <c r="O7" s="154"/>
      <c r="P7" s="154">
        <v>254</v>
      </c>
      <c r="Q7" s="114">
        <f t="shared" si="0"/>
        <v>1424.5102733702927</v>
      </c>
      <c r="R7" s="82" t="s">
        <v>14</v>
      </c>
      <c r="S7" s="162"/>
    </row>
    <row r="8" spans="1:19" ht="15" customHeight="1">
      <c r="A8" s="273">
        <v>2013</v>
      </c>
      <c r="B8" s="273" t="s">
        <v>220</v>
      </c>
      <c r="C8" s="597"/>
      <c r="D8" s="597"/>
      <c r="E8" s="597"/>
      <c r="F8" s="75">
        <v>1</v>
      </c>
      <c r="G8" s="75"/>
      <c r="H8" s="75">
        <v>1</v>
      </c>
      <c r="I8" s="75">
        <v>1</v>
      </c>
      <c r="J8" s="25"/>
      <c r="K8" s="281"/>
      <c r="L8" s="312"/>
      <c r="M8" s="69">
        <v>1945</v>
      </c>
      <c r="N8" s="67" t="s">
        <v>13</v>
      </c>
      <c r="O8" s="154"/>
      <c r="P8" s="154">
        <v>243</v>
      </c>
      <c r="Q8" s="114">
        <f t="shared" si="0"/>
        <v>1362.8188835786657</v>
      </c>
      <c r="R8" s="82" t="s">
        <v>14</v>
      </c>
      <c r="S8" s="162"/>
    </row>
    <row r="9" spans="1:19" ht="15" customHeight="1">
      <c r="A9" s="273">
        <v>2013</v>
      </c>
      <c r="B9" s="273" t="s">
        <v>220</v>
      </c>
      <c r="C9" s="597"/>
      <c r="D9" s="597"/>
      <c r="E9" s="597"/>
      <c r="F9" s="75">
        <v>1</v>
      </c>
      <c r="G9" s="75">
        <v>1</v>
      </c>
      <c r="H9" s="75"/>
      <c r="I9" s="75">
        <v>1</v>
      </c>
      <c r="J9" s="25"/>
      <c r="K9" s="281"/>
      <c r="L9" s="312"/>
      <c r="M9" s="69">
        <v>1928</v>
      </c>
      <c r="N9" s="67" t="s">
        <v>13</v>
      </c>
      <c r="O9" s="154"/>
      <c r="P9" s="154">
        <v>157</v>
      </c>
      <c r="Q9" s="114">
        <f t="shared" si="0"/>
        <v>880.5043815714013</v>
      </c>
      <c r="R9" s="82" t="s">
        <v>14</v>
      </c>
      <c r="S9" s="162"/>
    </row>
    <row r="10" spans="1:19" ht="15" customHeight="1">
      <c r="A10" s="273">
        <v>2013</v>
      </c>
      <c r="B10" s="273" t="s">
        <v>220</v>
      </c>
      <c r="C10" s="597"/>
      <c r="D10" s="597"/>
      <c r="E10" s="597"/>
      <c r="F10" s="75">
        <v>1</v>
      </c>
      <c r="G10" s="75">
        <v>1</v>
      </c>
      <c r="H10" s="75"/>
      <c r="I10" s="75">
        <v>1</v>
      </c>
      <c r="J10" s="25"/>
      <c r="K10" s="281"/>
      <c r="L10" s="312"/>
      <c r="M10" s="69">
        <v>1951</v>
      </c>
      <c r="N10" s="67" t="s">
        <v>13</v>
      </c>
      <c r="O10" s="154"/>
      <c r="P10" s="154">
        <v>202</v>
      </c>
      <c r="Q10" s="114">
        <f t="shared" si="0"/>
        <v>1132.8782489007838</v>
      </c>
      <c r="R10" s="82" t="s">
        <v>14</v>
      </c>
      <c r="S10" s="162"/>
    </row>
    <row r="11" spans="1:19" ht="15" customHeight="1">
      <c r="A11" s="273">
        <v>2013</v>
      </c>
      <c r="B11" s="273" t="s">
        <v>220</v>
      </c>
      <c r="C11" s="597"/>
      <c r="D11" s="597"/>
      <c r="E11" s="597"/>
      <c r="F11" s="75">
        <v>1</v>
      </c>
      <c r="G11" s="75">
        <v>1</v>
      </c>
      <c r="H11" s="75"/>
      <c r="I11" s="75">
        <v>1</v>
      </c>
      <c r="J11" s="25"/>
      <c r="K11" s="281"/>
      <c r="L11" s="312"/>
      <c r="M11" s="69">
        <v>1930</v>
      </c>
      <c r="N11" s="67" t="s">
        <v>13</v>
      </c>
      <c r="O11" s="154"/>
      <c r="P11" s="154">
        <v>244</v>
      </c>
      <c r="Q11" s="114">
        <f t="shared" si="0"/>
        <v>1368.4271917415408</v>
      </c>
      <c r="R11" s="82" t="s">
        <v>14</v>
      </c>
      <c r="S11" s="162"/>
    </row>
    <row r="12" spans="1:19" ht="15" customHeight="1">
      <c r="A12" s="273">
        <v>2013</v>
      </c>
      <c r="B12" s="273" t="s">
        <v>220</v>
      </c>
      <c r="C12" s="597"/>
      <c r="D12" s="597"/>
      <c r="E12" s="597"/>
      <c r="F12" s="75">
        <v>1</v>
      </c>
      <c r="G12" s="75">
        <v>1</v>
      </c>
      <c r="H12" s="75"/>
      <c r="I12" s="75">
        <v>1</v>
      </c>
      <c r="J12" s="25"/>
      <c r="K12" s="281"/>
      <c r="L12" s="312"/>
      <c r="M12" s="69">
        <v>1951</v>
      </c>
      <c r="N12" s="67" t="s">
        <v>13</v>
      </c>
      <c r="O12" s="154"/>
      <c r="P12" s="154">
        <v>254</v>
      </c>
      <c r="Q12" s="114">
        <f t="shared" si="0"/>
        <v>1424.5102733702927</v>
      </c>
      <c r="R12" s="82" t="s">
        <v>14</v>
      </c>
      <c r="S12" s="162"/>
    </row>
    <row r="13" spans="1:19" ht="15" customHeight="1">
      <c r="A13" s="273">
        <v>2013</v>
      </c>
      <c r="B13" s="273" t="s">
        <v>220</v>
      </c>
      <c r="C13" s="597"/>
      <c r="D13" s="597"/>
      <c r="E13" s="597"/>
      <c r="F13" s="75">
        <v>1</v>
      </c>
      <c r="G13" s="75">
        <v>1</v>
      </c>
      <c r="H13" s="75"/>
      <c r="I13" s="75">
        <v>1</v>
      </c>
      <c r="J13" s="25"/>
      <c r="K13" s="281"/>
      <c r="L13" s="312"/>
      <c r="M13" s="69">
        <v>1938</v>
      </c>
      <c r="N13" s="67" t="s">
        <v>13</v>
      </c>
      <c r="O13" s="154"/>
      <c r="P13" s="154">
        <v>252</v>
      </c>
      <c r="Q13" s="114">
        <f t="shared" si="0"/>
        <v>1413.2936570445422</v>
      </c>
      <c r="R13" s="82" t="s">
        <v>14</v>
      </c>
      <c r="S13" s="162"/>
    </row>
    <row r="14" spans="1:19" ht="15" customHeight="1">
      <c r="A14" s="273">
        <v>2013</v>
      </c>
      <c r="B14" s="273" t="s">
        <v>220</v>
      </c>
      <c r="C14" s="597"/>
      <c r="D14" s="597"/>
      <c r="E14" s="597"/>
      <c r="F14" s="75">
        <v>1</v>
      </c>
      <c r="G14" s="75"/>
      <c r="H14" s="75">
        <v>1</v>
      </c>
      <c r="I14" s="75">
        <v>1</v>
      </c>
      <c r="J14" s="25"/>
      <c r="K14" s="281"/>
      <c r="L14" s="312"/>
      <c r="M14" s="69">
        <v>1927</v>
      </c>
      <c r="N14" s="67" t="s">
        <v>13</v>
      </c>
      <c r="O14" s="154"/>
      <c r="P14" s="154">
        <v>189</v>
      </c>
      <c r="Q14" s="114">
        <f t="shared" si="0"/>
        <v>1059.9702427834068</v>
      </c>
      <c r="R14" s="82" t="s">
        <v>14</v>
      </c>
      <c r="S14" s="162"/>
    </row>
    <row r="15" spans="1:19" ht="15" customHeight="1">
      <c r="A15" s="273">
        <v>2013</v>
      </c>
      <c r="B15" s="273" t="s">
        <v>220</v>
      </c>
      <c r="C15" s="597"/>
      <c r="D15" s="597"/>
      <c r="E15" s="597"/>
      <c r="F15" s="75">
        <v>1</v>
      </c>
      <c r="G15" s="75">
        <v>1</v>
      </c>
      <c r="H15" s="75"/>
      <c r="I15" s="75">
        <v>1</v>
      </c>
      <c r="J15" s="25"/>
      <c r="K15" s="281"/>
      <c r="L15" s="312"/>
      <c r="M15" s="69">
        <v>1924</v>
      </c>
      <c r="N15" s="67" t="s">
        <v>13</v>
      </c>
      <c r="O15" s="154"/>
      <c r="P15" s="154">
        <v>762</v>
      </c>
      <c r="Q15" s="114">
        <f t="shared" si="0"/>
        <v>4273.530820110877</v>
      </c>
      <c r="R15" s="82" t="s">
        <v>14</v>
      </c>
      <c r="S15" s="162"/>
    </row>
    <row r="16" spans="1:19" ht="15" customHeight="1">
      <c r="A16" s="273">
        <v>2013</v>
      </c>
      <c r="B16" s="273" t="s">
        <v>220</v>
      </c>
      <c r="C16" s="597"/>
      <c r="D16" s="597"/>
      <c r="E16" s="597"/>
      <c r="F16" s="75">
        <v>1</v>
      </c>
      <c r="G16" s="75"/>
      <c r="H16" s="75">
        <v>1</v>
      </c>
      <c r="I16" s="75">
        <v>1</v>
      </c>
      <c r="J16" s="25"/>
      <c r="K16" s="281"/>
      <c r="L16" s="312"/>
      <c r="M16" s="69">
        <v>1925</v>
      </c>
      <c r="N16" s="67" t="s">
        <v>13</v>
      </c>
      <c r="O16" s="154"/>
      <c r="P16" s="154">
        <v>199</v>
      </c>
      <c r="Q16" s="114">
        <f t="shared" si="0"/>
        <v>1116.0533244121584</v>
      </c>
      <c r="R16" s="82" t="s">
        <v>14</v>
      </c>
      <c r="S16" s="162"/>
    </row>
    <row r="17" spans="1:19" ht="15" customHeight="1">
      <c r="A17" s="273">
        <v>2013</v>
      </c>
      <c r="B17" s="273" t="s">
        <v>220</v>
      </c>
      <c r="C17" s="597"/>
      <c r="D17" s="597"/>
      <c r="E17" s="597"/>
      <c r="F17" s="75">
        <v>1</v>
      </c>
      <c r="G17" s="75"/>
      <c r="H17" s="75">
        <v>1</v>
      </c>
      <c r="I17" s="75">
        <v>1</v>
      </c>
      <c r="J17" s="25"/>
      <c r="K17" s="281"/>
      <c r="L17" s="312"/>
      <c r="M17" s="69">
        <v>1936</v>
      </c>
      <c r="N17" s="67" t="s">
        <v>13</v>
      </c>
      <c r="O17" s="154"/>
      <c r="P17" s="154">
        <v>1</v>
      </c>
      <c r="Q17" s="114">
        <f t="shared" si="0"/>
        <v>5.608308162875168</v>
      </c>
      <c r="R17" s="82" t="s">
        <v>14</v>
      </c>
      <c r="S17" s="162"/>
    </row>
    <row r="18" spans="1:19" ht="15" customHeight="1">
      <c r="A18" s="273">
        <v>2013</v>
      </c>
      <c r="B18" s="273" t="s">
        <v>220</v>
      </c>
      <c r="C18" s="597"/>
      <c r="D18" s="597"/>
      <c r="E18" s="597"/>
      <c r="F18" s="75">
        <v>1</v>
      </c>
      <c r="G18" s="75">
        <v>1</v>
      </c>
      <c r="H18" s="75"/>
      <c r="I18" s="75">
        <v>1</v>
      </c>
      <c r="J18" s="25"/>
      <c r="K18" s="281"/>
      <c r="L18" s="312"/>
      <c r="M18" s="69">
        <v>1955</v>
      </c>
      <c r="N18" s="67" t="s">
        <v>13</v>
      </c>
      <c r="O18" s="154"/>
      <c r="P18" s="154">
        <v>254</v>
      </c>
      <c r="Q18" s="114">
        <f t="shared" si="0"/>
        <v>1424.5102733702927</v>
      </c>
      <c r="R18" s="82" t="s">
        <v>14</v>
      </c>
      <c r="S18" s="162"/>
    </row>
    <row r="19" spans="1:19" ht="15" customHeight="1">
      <c r="A19" s="273">
        <v>2013</v>
      </c>
      <c r="B19" s="273" t="s">
        <v>220</v>
      </c>
      <c r="C19" s="597"/>
      <c r="D19" s="597"/>
      <c r="E19" s="597"/>
      <c r="F19" s="75">
        <v>1</v>
      </c>
      <c r="G19" s="75"/>
      <c r="H19" s="75">
        <v>1</v>
      </c>
      <c r="I19" s="75">
        <v>1</v>
      </c>
      <c r="J19" s="25"/>
      <c r="K19" s="281"/>
      <c r="L19" s="312"/>
      <c r="M19" s="69">
        <v>1931</v>
      </c>
      <c r="N19" s="67" t="s">
        <v>13</v>
      </c>
      <c r="O19" s="154"/>
      <c r="P19" s="154">
        <v>51</v>
      </c>
      <c r="Q19" s="114">
        <f t="shared" si="0"/>
        <v>286.02371630663356</v>
      </c>
      <c r="R19" s="82" t="s">
        <v>14</v>
      </c>
      <c r="S19" s="162"/>
    </row>
    <row r="20" spans="1:19" ht="15" customHeight="1">
      <c r="A20" s="273">
        <v>2013</v>
      </c>
      <c r="B20" s="273" t="s">
        <v>220</v>
      </c>
      <c r="C20" s="597"/>
      <c r="D20" s="597"/>
      <c r="E20" s="597"/>
      <c r="F20" s="75">
        <v>1</v>
      </c>
      <c r="G20" s="75">
        <v>1</v>
      </c>
      <c r="H20" s="75"/>
      <c r="I20" s="75">
        <v>1</v>
      </c>
      <c r="J20" s="25"/>
      <c r="K20" s="281"/>
      <c r="L20" s="312"/>
      <c r="M20" s="69">
        <v>1948</v>
      </c>
      <c r="N20" s="67" t="s">
        <v>13</v>
      </c>
      <c r="O20" s="154"/>
      <c r="P20" s="154">
        <v>150</v>
      </c>
      <c r="Q20" s="114">
        <f t="shared" si="0"/>
        <v>841.2462244312751</v>
      </c>
      <c r="R20" s="82" t="s">
        <v>14</v>
      </c>
      <c r="S20" s="162"/>
    </row>
    <row r="21" spans="1:19" ht="15" customHeight="1">
      <c r="A21" s="273">
        <v>2013</v>
      </c>
      <c r="B21" s="273" t="s">
        <v>220</v>
      </c>
      <c r="C21" s="597"/>
      <c r="D21" s="597"/>
      <c r="E21" s="597"/>
      <c r="F21" s="75">
        <v>1</v>
      </c>
      <c r="G21" s="75">
        <v>1</v>
      </c>
      <c r="H21" s="75"/>
      <c r="I21" s="75">
        <v>1</v>
      </c>
      <c r="J21" s="25"/>
      <c r="K21" s="281"/>
      <c r="L21" s="312"/>
      <c r="M21" s="69">
        <v>1967</v>
      </c>
      <c r="N21" s="67" t="s">
        <v>13</v>
      </c>
      <c r="O21" s="154"/>
      <c r="P21" s="147">
        <v>0</v>
      </c>
      <c r="Q21" s="114">
        <f t="shared" si="0"/>
        <v>0</v>
      </c>
      <c r="R21" s="82" t="s">
        <v>14</v>
      </c>
      <c r="S21" s="162"/>
    </row>
    <row r="22" spans="1:19" ht="15" customHeight="1">
      <c r="A22" s="273">
        <v>2013</v>
      </c>
      <c r="B22" s="273" t="s">
        <v>220</v>
      </c>
      <c r="C22" s="597"/>
      <c r="D22" s="597"/>
      <c r="E22" s="597"/>
      <c r="F22" s="75">
        <v>1</v>
      </c>
      <c r="G22" s="75"/>
      <c r="H22" s="75">
        <v>1</v>
      </c>
      <c r="I22" s="75">
        <v>1</v>
      </c>
      <c r="J22" s="25"/>
      <c r="K22" s="281"/>
      <c r="L22" s="312"/>
      <c r="M22" s="69">
        <v>1942</v>
      </c>
      <c r="N22" s="67" t="s">
        <v>13</v>
      </c>
      <c r="O22" s="154"/>
      <c r="P22" s="154">
        <v>45</v>
      </c>
      <c r="Q22" s="114">
        <f t="shared" si="0"/>
        <v>252.37386732938253</v>
      </c>
      <c r="R22" s="82" t="s">
        <v>14</v>
      </c>
      <c r="S22" s="162"/>
    </row>
    <row r="23" spans="1:19" ht="15" customHeight="1">
      <c r="A23" s="273">
        <v>2013</v>
      </c>
      <c r="B23" s="273" t="s">
        <v>220</v>
      </c>
      <c r="C23" s="597"/>
      <c r="D23" s="597"/>
      <c r="E23" s="597"/>
      <c r="F23" s="75">
        <v>1</v>
      </c>
      <c r="G23" s="75">
        <v>1</v>
      </c>
      <c r="H23" s="75"/>
      <c r="I23" s="75">
        <v>1</v>
      </c>
      <c r="J23" s="25"/>
      <c r="K23" s="281"/>
      <c r="L23" s="312"/>
      <c r="M23" s="69">
        <v>1938</v>
      </c>
      <c r="N23" s="67" t="s">
        <v>13</v>
      </c>
      <c r="O23" s="154"/>
      <c r="P23" s="154">
        <v>149</v>
      </c>
      <c r="Q23" s="114">
        <f t="shared" si="0"/>
        <v>835.6379162684</v>
      </c>
      <c r="R23" s="82" t="s">
        <v>14</v>
      </c>
      <c r="S23" s="162"/>
    </row>
    <row r="24" spans="1:19" ht="15" customHeight="1">
      <c r="A24" s="273">
        <v>2013</v>
      </c>
      <c r="B24" s="273" t="s">
        <v>220</v>
      </c>
      <c r="C24" s="597"/>
      <c r="D24" s="597"/>
      <c r="E24" s="597"/>
      <c r="F24" s="75">
        <v>1</v>
      </c>
      <c r="G24" s="75">
        <v>1</v>
      </c>
      <c r="H24" s="75"/>
      <c r="I24" s="75">
        <v>1</v>
      </c>
      <c r="J24" s="25"/>
      <c r="K24" s="269"/>
      <c r="L24" s="269"/>
      <c r="M24" s="69">
        <v>1948</v>
      </c>
      <c r="N24" s="67" t="s">
        <v>13</v>
      </c>
      <c r="O24" s="154"/>
      <c r="P24" s="154">
        <v>496</v>
      </c>
      <c r="Q24" s="114">
        <f t="shared" si="0"/>
        <v>2781.720848786083</v>
      </c>
      <c r="R24" s="82" t="s">
        <v>14</v>
      </c>
      <c r="S24" s="162"/>
    </row>
    <row r="25" spans="1:19" ht="15" customHeight="1">
      <c r="A25" s="273">
        <v>2013</v>
      </c>
      <c r="B25" s="273" t="s">
        <v>220</v>
      </c>
      <c r="C25" s="597"/>
      <c r="D25" s="597"/>
      <c r="E25" s="597"/>
      <c r="F25" s="75">
        <v>1</v>
      </c>
      <c r="G25" s="75">
        <v>1</v>
      </c>
      <c r="H25" s="75"/>
      <c r="I25" s="75">
        <v>1</v>
      </c>
      <c r="J25" s="25"/>
      <c r="K25" s="25"/>
      <c r="L25" s="25"/>
      <c r="M25" s="69">
        <v>1919</v>
      </c>
      <c r="N25" s="67" t="s">
        <v>13</v>
      </c>
      <c r="O25" s="154"/>
      <c r="P25" s="154">
        <v>149</v>
      </c>
      <c r="Q25" s="114">
        <f t="shared" si="0"/>
        <v>835.6379162684</v>
      </c>
      <c r="R25" s="82" t="s">
        <v>14</v>
      </c>
      <c r="S25" s="162"/>
    </row>
    <row r="26" spans="1:19" ht="15" customHeight="1">
      <c r="A26" s="273">
        <v>2013</v>
      </c>
      <c r="B26" s="273" t="s">
        <v>220</v>
      </c>
      <c r="C26" s="597"/>
      <c r="D26" s="597"/>
      <c r="E26" s="597"/>
      <c r="F26" s="75">
        <v>1</v>
      </c>
      <c r="G26" s="75">
        <v>1</v>
      </c>
      <c r="H26" s="75"/>
      <c r="I26" s="75">
        <v>1</v>
      </c>
      <c r="J26" s="25"/>
      <c r="K26" s="25"/>
      <c r="L26" s="25"/>
      <c r="M26" s="69">
        <v>1945</v>
      </c>
      <c r="N26" s="67" t="s">
        <v>13</v>
      </c>
      <c r="O26" s="154"/>
      <c r="P26" s="154">
        <v>5</v>
      </c>
      <c r="Q26" s="114">
        <f t="shared" si="0"/>
        <v>28.04154081437584</v>
      </c>
      <c r="R26" s="82" t="s">
        <v>14</v>
      </c>
      <c r="S26" s="162"/>
    </row>
    <row r="27" spans="1:19" ht="15" customHeight="1">
      <c r="A27" s="273">
        <v>2013</v>
      </c>
      <c r="B27" s="273" t="s">
        <v>220</v>
      </c>
      <c r="C27" s="597"/>
      <c r="D27" s="597"/>
      <c r="E27" s="597"/>
      <c r="F27" s="75">
        <v>1</v>
      </c>
      <c r="G27" s="75"/>
      <c r="H27" s="75">
        <v>1</v>
      </c>
      <c r="I27" s="75">
        <v>1</v>
      </c>
      <c r="J27" s="25"/>
      <c r="K27" s="25"/>
      <c r="L27" s="25"/>
      <c r="M27" s="69">
        <v>1957</v>
      </c>
      <c r="N27" s="67" t="s">
        <v>13</v>
      </c>
      <c r="O27" s="154"/>
      <c r="P27" s="154">
        <v>198</v>
      </c>
      <c r="Q27" s="114">
        <f t="shared" si="0"/>
        <v>1110.4450162492833</v>
      </c>
      <c r="R27" s="82" t="s">
        <v>14</v>
      </c>
      <c r="S27" s="162"/>
    </row>
    <row r="28" spans="1:19" ht="15" customHeight="1">
      <c r="A28" s="273">
        <v>2013</v>
      </c>
      <c r="B28" s="273" t="s">
        <v>220</v>
      </c>
      <c r="C28" s="597"/>
      <c r="D28" s="597"/>
      <c r="E28" s="597"/>
      <c r="F28" s="75">
        <v>1</v>
      </c>
      <c r="G28" s="75">
        <v>1</v>
      </c>
      <c r="H28" s="75"/>
      <c r="I28" s="75">
        <v>1</v>
      </c>
      <c r="J28" s="25"/>
      <c r="K28" s="25"/>
      <c r="L28" s="25"/>
      <c r="M28" s="69">
        <v>1926</v>
      </c>
      <c r="N28" s="67" t="s">
        <v>13</v>
      </c>
      <c r="O28" s="154"/>
      <c r="P28" s="154">
        <v>235</v>
      </c>
      <c r="Q28" s="114">
        <f t="shared" si="0"/>
        <v>1317.9524182756643</v>
      </c>
      <c r="R28" s="82" t="s">
        <v>14</v>
      </c>
      <c r="S28" s="162"/>
    </row>
    <row r="29" spans="1:18" s="43" customFormat="1" ht="15" customHeight="1">
      <c r="A29" s="608" t="s">
        <v>158</v>
      </c>
      <c r="B29" s="608"/>
      <c r="C29" s="40"/>
      <c r="D29" s="40"/>
      <c r="E29" s="40"/>
      <c r="F29" s="51">
        <f>SUM(F5:F28)</f>
        <v>24</v>
      </c>
      <c r="G29" s="51">
        <f>SUM(G5:G28)</f>
        <v>16</v>
      </c>
      <c r="H29" s="51">
        <f>SUM(H5:H28)</f>
        <v>8</v>
      </c>
      <c r="I29" s="51">
        <f>SUM(I5:I28)</f>
        <v>24</v>
      </c>
      <c r="J29" s="72">
        <v>0</v>
      </c>
      <c r="K29" s="72"/>
      <c r="L29" s="72"/>
      <c r="M29" s="72"/>
      <c r="N29" s="72"/>
      <c r="O29" s="148"/>
      <c r="P29" s="155">
        <f>SUM(P5:P28)</f>
        <v>5231</v>
      </c>
      <c r="Q29" s="228">
        <v>29337.06</v>
      </c>
      <c r="R29" s="160" t="s">
        <v>154</v>
      </c>
    </row>
    <row r="30" spans="1:20" s="43" customFormat="1" ht="15" customHeight="1">
      <c r="A30" s="650" t="s">
        <v>144</v>
      </c>
      <c r="B30" s="650"/>
      <c r="C30" s="20"/>
      <c r="D30" s="20"/>
      <c r="E30" s="20"/>
      <c r="F30" s="20"/>
      <c r="G30" s="20"/>
      <c r="H30" s="20"/>
      <c r="I30" s="20"/>
      <c r="J30" s="20"/>
      <c r="K30" s="20"/>
      <c r="L30" s="20"/>
      <c r="M30" s="20"/>
      <c r="N30" s="20"/>
      <c r="O30" s="149"/>
      <c r="P30" s="149"/>
      <c r="Q30" s="229"/>
      <c r="R30" s="20"/>
      <c r="S30" s="65"/>
      <c r="T30" s="66"/>
    </row>
    <row r="31" spans="1:18" ht="30" customHeight="1">
      <c r="A31" s="24" t="s">
        <v>124</v>
      </c>
      <c r="B31" s="24" t="s">
        <v>125</v>
      </c>
      <c r="C31" s="24" t="s">
        <v>138</v>
      </c>
      <c r="D31" s="24" t="s">
        <v>44</v>
      </c>
      <c r="E31" s="24" t="s">
        <v>45</v>
      </c>
      <c r="F31" s="23" t="s">
        <v>62</v>
      </c>
      <c r="G31" s="24" t="s">
        <v>156</v>
      </c>
      <c r="H31" s="24" t="s">
        <v>157</v>
      </c>
      <c r="I31" s="24" t="s">
        <v>69</v>
      </c>
      <c r="J31" s="24" t="s">
        <v>63</v>
      </c>
      <c r="K31" s="24" t="s">
        <v>216</v>
      </c>
      <c r="L31" s="24" t="s">
        <v>18</v>
      </c>
      <c r="M31" s="24" t="s">
        <v>61</v>
      </c>
      <c r="N31" s="24" t="s">
        <v>10</v>
      </c>
      <c r="O31" s="146" t="s">
        <v>122</v>
      </c>
      <c r="P31" s="146" t="s">
        <v>123</v>
      </c>
      <c r="Q31" s="140" t="s">
        <v>11</v>
      </c>
      <c r="R31" s="140" t="s">
        <v>21</v>
      </c>
    </row>
    <row r="32" spans="1:18" ht="15" customHeight="1">
      <c r="A32" s="273">
        <v>2013</v>
      </c>
      <c r="B32" s="75" t="s">
        <v>127</v>
      </c>
      <c r="C32" s="597"/>
      <c r="D32" s="597"/>
      <c r="E32" s="597"/>
      <c r="F32" s="68">
        <v>1</v>
      </c>
      <c r="G32" s="74"/>
      <c r="H32" s="74">
        <v>1</v>
      </c>
      <c r="I32" s="74">
        <v>1</v>
      </c>
      <c r="J32" s="74"/>
      <c r="K32" s="315"/>
      <c r="L32" s="315"/>
      <c r="M32" s="69">
        <v>1945</v>
      </c>
      <c r="N32" s="67" t="s">
        <v>13</v>
      </c>
      <c r="O32" s="154"/>
      <c r="P32" s="154">
        <v>56</v>
      </c>
      <c r="Q32" s="114">
        <f>44321.87/8880*P32</f>
        <v>279.5072882882883</v>
      </c>
      <c r="R32" s="75" t="s">
        <v>15</v>
      </c>
    </row>
    <row r="33" spans="1:18" ht="15" customHeight="1">
      <c r="A33" s="273">
        <v>2013</v>
      </c>
      <c r="B33" s="75" t="s">
        <v>127</v>
      </c>
      <c r="C33" s="597"/>
      <c r="D33" s="597"/>
      <c r="E33" s="597"/>
      <c r="F33" s="68">
        <v>1</v>
      </c>
      <c r="G33" s="74">
        <v>1</v>
      </c>
      <c r="H33" s="74"/>
      <c r="I33" s="74">
        <v>1</v>
      </c>
      <c r="J33" s="74"/>
      <c r="K33" s="315"/>
      <c r="L33" s="315"/>
      <c r="M33" s="69">
        <v>1925</v>
      </c>
      <c r="N33" s="67" t="s">
        <v>13</v>
      </c>
      <c r="O33" s="154"/>
      <c r="P33" s="154">
        <v>297</v>
      </c>
      <c r="Q33" s="114">
        <f aca="true" t="shared" si="1" ref="Q33:Q90">44321.87/8880*P33</f>
        <v>1482.3868682432433</v>
      </c>
      <c r="R33" s="75" t="s">
        <v>15</v>
      </c>
    </row>
    <row r="34" spans="1:18" ht="15" customHeight="1">
      <c r="A34" s="273">
        <v>2013</v>
      </c>
      <c r="B34" s="75" t="s">
        <v>127</v>
      </c>
      <c r="C34" s="597"/>
      <c r="D34" s="597"/>
      <c r="E34" s="597"/>
      <c r="F34" s="68">
        <v>1</v>
      </c>
      <c r="G34" s="75">
        <v>1</v>
      </c>
      <c r="H34" s="75"/>
      <c r="I34" s="74">
        <v>1</v>
      </c>
      <c r="J34" s="25"/>
      <c r="K34" s="315"/>
      <c r="L34" s="315"/>
      <c r="M34" s="69">
        <v>1964</v>
      </c>
      <c r="N34" s="67" t="s">
        <v>13</v>
      </c>
      <c r="O34" s="154"/>
      <c r="P34" s="154">
        <v>305</v>
      </c>
      <c r="Q34" s="114">
        <f t="shared" si="1"/>
        <v>1522.316480855856</v>
      </c>
      <c r="R34" s="75" t="s">
        <v>15</v>
      </c>
    </row>
    <row r="35" spans="1:18" ht="15" customHeight="1">
      <c r="A35" s="273">
        <v>2013</v>
      </c>
      <c r="B35" s="75" t="s">
        <v>127</v>
      </c>
      <c r="C35" s="597"/>
      <c r="D35" s="597"/>
      <c r="E35" s="597"/>
      <c r="F35" s="68">
        <v>1</v>
      </c>
      <c r="G35" s="75">
        <v>1</v>
      </c>
      <c r="H35" s="75"/>
      <c r="I35" s="74">
        <v>1</v>
      </c>
      <c r="J35" s="25"/>
      <c r="K35" s="315"/>
      <c r="L35" s="315"/>
      <c r="M35" s="69">
        <v>1921</v>
      </c>
      <c r="N35" s="67" t="s">
        <v>13</v>
      </c>
      <c r="O35" s="154"/>
      <c r="P35" s="154">
        <v>98</v>
      </c>
      <c r="Q35" s="114">
        <f t="shared" si="1"/>
        <v>489.1377545045045</v>
      </c>
      <c r="R35" s="75" t="s">
        <v>15</v>
      </c>
    </row>
    <row r="36" spans="1:18" ht="15" customHeight="1">
      <c r="A36" s="273">
        <v>2013</v>
      </c>
      <c r="B36" s="75" t="s">
        <v>127</v>
      </c>
      <c r="C36" s="597"/>
      <c r="D36" s="597"/>
      <c r="E36" s="597"/>
      <c r="F36" s="68">
        <v>1</v>
      </c>
      <c r="G36" s="75"/>
      <c r="H36" s="75">
        <v>1</v>
      </c>
      <c r="I36" s="74">
        <v>1</v>
      </c>
      <c r="J36" s="25"/>
      <c r="K36" s="315"/>
      <c r="L36" s="315"/>
      <c r="M36" s="69">
        <v>1940</v>
      </c>
      <c r="N36" s="67" t="s">
        <v>13</v>
      </c>
      <c r="O36" s="154"/>
      <c r="P36" s="154">
        <v>363</v>
      </c>
      <c r="Q36" s="114">
        <f t="shared" si="1"/>
        <v>1811.8061722972975</v>
      </c>
      <c r="R36" s="75" t="s">
        <v>15</v>
      </c>
    </row>
    <row r="37" spans="1:18" ht="15" customHeight="1">
      <c r="A37" s="273">
        <v>2013</v>
      </c>
      <c r="B37" s="75" t="s">
        <v>127</v>
      </c>
      <c r="C37" s="597"/>
      <c r="D37" s="597"/>
      <c r="E37" s="597"/>
      <c r="F37" s="68">
        <v>1</v>
      </c>
      <c r="G37" s="75"/>
      <c r="H37" s="75">
        <v>1</v>
      </c>
      <c r="I37" s="74">
        <v>1</v>
      </c>
      <c r="J37" s="25"/>
      <c r="K37" s="315"/>
      <c r="L37" s="315"/>
      <c r="M37" s="69">
        <v>1924</v>
      </c>
      <c r="N37" s="67" t="s">
        <v>13</v>
      </c>
      <c r="O37" s="154"/>
      <c r="P37" s="147">
        <v>5</v>
      </c>
      <c r="Q37" s="114">
        <f t="shared" si="1"/>
        <v>24.956007882882886</v>
      </c>
      <c r="R37" s="75" t="s">
        <v>15</v>
      </c>
    </row>
    <row r="38" spans="1:18" ht="15" customHeight="1">
      <c r="A38" s="273">
        <v>2013</v>
      </c>
      <c r="B38" s="75" t="s">
        <v>127</v>
      </c>
      <c r="C38" s="597"/>
      <c r="D38" s="597"/>
      <c r="E38" s="597"/>
      <c r="F38" s="68">
        <v>1</v>
      </c>
      <c r="G38" s="75">
        <v>1</v>
      </c>
      <c r="H38" s="75"/>
      <c r="I38" s="74">
        <v>1</v>
      </c>
      <c r="J38" s="25"/>
      <c r="K38" s="315"/>
      <c r="L38" s="315"/>
      <c r="M38" s="69">
        <v>1939</v>
      </c>
      <c r="N38" s="67" t="s">
        <v>13</v>
      </c>
      <c r="O38" s="154"/>
      <c r="P38" s="147">
        <v>0</v>
      </c>
      <c r="Q38" s="114">
        <f t="shared" si="1"/>
        <v>0</v>
      </c>
      <c r="R38" s="75" t="s">
        <v>15</v>
      </c>
    </row>
    <row r="39" spans="1:18" ht="15" customHeight="1">
      <c r="A39" s="273">
        <v>2013</v>
      </c>
      <c r="B39" s="75" t="s">
        <v>127</v>
      </c>
      <c r="C39" s="597"/>
      <c r="D39" s="597"/>
      <c r="E39" s="597"/>
      <c r="F39" s="68">
        <v>1</v>
      </c>
      <c r="G39" s="75"/>
      <c r="H39" s="75">
        <v>1</v>
      </c>
      <c r="I39" s="74">
        <v>1</v>
      </c>
      <c r="J39" s="25"/>
      <c r="K39" s="315"/>
      <c r="L39" s="315"/>
      <c r="M39" s="69">
        <v>1935</v>
      </c>
      <c r="N39" s="67" t="s">
        <v>13</v>
      </c>
      <c r="O39" s="154"/>
      <c r="P39" s="147">
        <v>62</v>
      </c>
      <c r="Q39" s="114">
        <f t="shared" si="1"/>
        <v>309.4544977477478</v>
      </c>
      <c r="R39" s="75" t="s">
        <v>15</v>
      </c>
    </row>
    <row r="40" spans="1:18" ht="15" customHeight="1">
      <c r="A40" s="273">
        <v>2013</v>
      </c>
      <c r="B40" s="75" t="s">
        <v>127</v>
      </c>
      <c r="C40" s="597"/>
      <c r="D40" s="597"/>
      <c r="E40" s="597"/>
      <c r="F40" s="68">
        <v>1</v>
      </c>
      <c r="G40" s="75"/>
      <c r="H40" s="75">
        <v>1</v>
      </c>
      <c r="I40" s="74">
        <v>1</v>
      </c>
      <c r="J40" s="25"/>
      <c r="K40" s="315"/>
      <c r="L40" s="315"/>
      <c r="M40" s="69">
        <v>1931</v>
      </c>
      <c r="N40" s="67" t="s">
        <v>13</v>
      </c>
      <c r="O40" s="154"/>
      <c r="P40" s="147">
        <v>30</v>
      </c>
      <c r="Q40" s="114">
        <f t="shared" si="1"/>
        <v>149.73604729729732</v>
      </c>
      <c r="R40" s="75" t="s">
        <v>15</v>
      </c>
    </row>
    <row r="41" spans="1:18" ht="15" customHeight="1">
      <c r="A41" s="273">
        <v>2013</v>
      </c>
      <c r="B41" s="75" t="s">
        <v>127</v>
      </c>
      <c r="C41" s="597"/>
      <c r="D41" s="597"/>
      <c r="E41" s="597"/>
      <c r="F41" s="68">
        <v>1</v>
      </c>
      <c r="G41" s="75">
        <v>1</v>
      </c>
      <c r="H41" s="75"/>
      <c r="I41" s="74">
        <v>1</v>
      </c>
      <c r="J41" s="25"/>
      <c r="K41" s="315"/>
      <c r="L41" s="315"/>
      <c r="M41" s="69">
        <v>1935</v>
      </c>
      <c r="N41" s="67" t="s">
        <v>13</v>
      </c>
      <c r="O41" s="154"/>
      <c r="P41" s="147">
        <v>8</v>
      </c>
      <c r="Q41" s="114">
        <f t="shared" si="1"/>
        <v>39.929612612612615</v>
      </c>
      <c r="R41" s="75" t="s">
        <v>15</v>
      </c>
    </row>
    <row r="42" spans="1:18" ht="15" customHeight="1">
      <c r="A42" s="273">
        <v>2013</v>
      </c>
      <c r="B42" s="75" t="s">
        <v>127</v>
      </c>
      <c r="C42" s="597"/>
      <c r="D42" s="597"/>
      <c r="E42" s="597"/>
      <c r="F42" s="68">
        <v>1</v>
      </c>
      <c r="G42" s="75">
        <v>1</v>
      </c>
      <c r="H42" s="75"/>
      <c r="I42" s="74">
        <v>1</v>
      </c>
      <c r="J42" s="25"/>
      <c r="K42" s="315"/>
      <c r="L42" s="315"/>
      <c r="M42" s="69">
        <v>1923</v>
      </c>
      <c r="N42" s="67" t="s">
        <v>13</v>
      </c>
      <c r="O42" s="154"/>
      <c r="P42" s="147">
        <v>2</v>
      </c>
      <c r="Q42" s="114">
        <f t="shared" si="1"/>
        <v>9.982403153153154</v>
      </c>
      <c r="R42" s="75" t="s">
        <v>15</v>
      </c>
    </row>
    <row r="43" spans="1:18" ht="15" customHeight="1">
      <c r="A43" s="273">
        <v>2013</v>
      </c>
      <c r="B43" s="75" t="s">
        <v>127</v>
      </c>
      <c r="C43" s="597"/>
      <c r="D43" s="597"/>
      <c r="E43" s="597"/>
      <c r="F43" s="68">
        <v>1</v>
      </c>
      <c r="G43" s="75"/>
      <c r="H43" s="75">
        <v>1</v>
      </c>
      <c r="I43" s="74">
        <v>1</v>
      </c>
      <c r="J43" s="25"/>
      <c r="K43" s="315"/>
      <c r="L43" s="315"/>
      <c r="M43" s="69">
        <v>1928</v>
      </c>
      <c r="N43" s="67" t="s">
        <v>13</v>
      </c>
      <c r="O43" s="154"/>
      <c r="P43" s="147">
        <v>4</v>
      </c>
      <c r="Q43" s="114">
        <f t="shared" si="1"/>
        <v>19.964806306306308</v>
      </c>
      <c r="R43" s="75" t="s">
        <v>15</v>
      </c>
    </row>
    <row r="44" spans="1:18" ht="15" customHeight="1">
      <c r="A44" s="273">
        <v>2013</v>
      </c>
      <c r="B44" s="75" t="s">
        <v>127</v>
      </c>
      <c r="C44" s="597"/>
      <c r="D44" s="597"/>
      <c r="E44" s="597"/>
      <c r="F44" s="68">
        <v>1</v>
      </c>
      <c r="G44" s="75">
        <v>1</v>
      </c>
      <c r="H44" s="75"/>
      <c r="I44" s="74">
        <v>1</v>
      </c>
      <c r="J44" s="25"/>
      <c r="K44" s="315"/>
      <c r="L44" s="315"/>
      <c r="M44" s="69">
        <v>1934</v>
      </c>
      <c r="N44" s="67" t="s">
        <v>13</v>
      </c>
      <c r="O44" s="154"/>
      <c r="P44" s="147">
        <v>276</v>
      </c>
      <c r="Q44" s="114">
        <f t="shared" si="1"/>
        <v>1377.5716351351352</v>
      </c>
      <c r="R44" s="75" t="s">
        <v>15</v>
      </c>
    </row>
    <row r="45" spans="1:18" ht="15" customHeight="1">
      <c r="A45" s="273">
        <v>2013</v>
      </c>
      <c r="B45" s="75" t="s">
        <v>127</v>
      </c>
      <c r="C45" s="597"/>
      <c r="D45" s="597"/>
      <c r="E45" s="597"/>
      <c r="F45" s="68">
        <v>1</v>
      </c>
      <c r="G45" s="75">
        <v>1</v>
      </c>
      <c r="H45" s="75"/>
      <c r="I45" s="74">
        <v>1</v>
      </c>
      <c r="J45" s="25"/>
      <c r="K45" s="315"/>
      <c r="L45" s="315"/>
      <c r="M45" s="69">
        <v>1938</v>
      </c>
      <c r="N45" s="67" t="s">
        <v>13</v>
      </c>
      <c r="O45" s="154"/>
      <c r="P45" s="147">
        <v>289</v>
      </c>
      <c r="Q45" s="114">
        <f t="shared" si="1"/>
        <v>1442.4572556306307</v>
      </c>
      <c r="R45" s="75" t="s">
        <v>15</v>
      </c>
    </row>
    <row r="46" spans="1:18" ht="15" customHeight="1">
      <c r="A46" s="273">
        <v>2013</v>
      </c>
      <c r="B46" s="75" t="s">
        <v>127</v>
      </c>
      <c r="C46" s="597"/>
      <c r="D46" s="597"/>
      <c r="E46" s="597"/>
      <c r="F46" s="68">
        <v>1</v>
      </c>
      <c r="G46" s="75"/>
      <c r="H46" s="75">
        <v>1</v>
      </c>
      <c r="I46" s="74">
        <v>1</v>
      </c>
      <c r="J46" s="25"/>
      <c r="K46" s="315"/>
      <c r="L46" s="315"/>
      <c r="M46" s="69">
        <v>1933</v>
      </c>
      <c r="N46" s="67" t="s">
        <v>13</v>
      </c>
      <c r="O46" s="154"/>
      <c r="P46" s="147">
        <v>17</v>
      </c>
      <c r="Q46" s="114">
        <f t="shared" si="1"/>
        <v>84.8504268018018</v>
      </c>
      <c r="R46" s="75" t="s">
        <v>15</v>
      </c>
    </row>
    <row r="47" spans="1:18" ht="15" customHeight="1">
      <c r="A47" s="273">
        <v>2013</v>
      </c>
      <c r="B47" s="75" t="s">
        <v>127</v>
      </c>
      <c r="C47" s="597"/>
      <c r="D47" s="597"/>
      <c r="E47" s="597"/>
      <c r="F47" s="68">
        <v>1</v>
      </c>
      <c r="G47" s="75"/>
      <c r="H47" s="75">
        <v>1</v>
      </c>
      <c r="I47" s="74">
        <v>1</v>
      </c>
      <c r="J47" s="25"/>
      <c r="K47" s="315"/>
      <c r="L47" s="315"/>
      <c r="M47" s="69">
        <v>1978</v>
      </c>
      <c r="N47" s="67" t="s">
        <v>13</v>
      </c>
      <c r="O47" s="154"/>
      <c r="P47" s="147">
        <v>158</v>
      </c>
      <c r="Q47" s="114">
        <f t="shared" si="1"/>
        <v>788.6098490990992</v>
      </c>
      <c r="R47" s="75" t="s">
        <v>15</v>
      </c>
    </row>
    <row r="48" spans="1:18" ht="15" customHeight="1">
      <c r="A48" s="273">
        <v>2013</v>
      </c>
      <c r="B48" s="75" t="s">
        <v>127</v>
      </c>
      <c r="C48" s="597"/>
      <c r="D48" s="597"/>
      <c r="E48" s="597"/>
      <c r="F48" s="68">
        <v>1</v>
      </c>
      <c r="G48" s="75"/>
      <c r="H48" s="75">
        <v>1</v>
      </c>
      <c r="I48" s="74">
        <v>1</v>
      </c>
      <c r="J48" s="25"/>
      <c r="K48" s="315"/>
      <c r="L48" s="315"/>
      <c r="M48" s="69">
        <v>1925</v>
      </c>
      <c r="N48" s="67" t="s">
        <v>13</v>
      </c>
      <c r="O48" s="154"/>
      <c r="P48" s="147">
        <v>312</v>
      </c>
      <c r="Q48" s="114">
        <f t="shared" si="1"/>
        <v>1557.254891891892</v>
      </c>
      <c r="R48" s="75" t="s">
        <v>15</v>
      </c>
    </row>
    <row r="49" spans="1:18" ht="15" customHeight="1">
      <c r="A49" s="273">
        <v>2013</v>
      </c>
      <c r="B49" s="75" t="s">
        <v>127</v>
      </c>
      <c r="C49" s="597"/>
      <c r="D49" s="597"/>
      <c r="E49" s="597"/>
      <c r="F49" s="68">
        <v>1</v>
      </c>
      <c r="G49" s="75"/>
      <c r="H49" s="75">
        <v>1</v>
      </c>
      <c r="I49" s="74">
        <v>1</v>
      </c>
      <c r="J49" s="25"/>
      <c r="K49" s="315"/>
      <c r="L49" s="315"/>
      <c r="M49" s="69">
        <v>1924</v>
      </c>
      <c r="N49" s="67" t="s">
        <v>13</v>
      </c>
      <c r="O49" s="154"/>
      <c r="P49" s="147">
        <v>5</v>
      </c>
      <c r="Q49" s="114">
        <f t="shared" si="1"/>
        <v>24.956007882882886</v>
      </c>
      <c r="R49" s="75" t="s">
        <v>15</v>
      </c>
    </row>
    <row r="50" spans="1:18" ht="15" customHeight="1">
      <c r="A50" s="273">
        <v>2013</v>
      </c>
      <c r="B50" s="75" t="s">
        <v>127</v>
      </c>
      <c r="C50" s="597"/>
      <c r="D50" s="597"/>
      <c r="E50" s="597"/>
      <c r="F50" s="68">
        <v>1</v>
      </c>
      <c r="G50" s="75"/>
      <c r="H50" s="75">
        <v>1</v>
      </c>
      <c r="I50" s="74">
        <v>1</v>
      </c>
      <c r="J50" s="25"/>
      <c r="K50" s="315"/>
      <c r="L50" s="315"/>
      <c r="M50" s="69">
        <v>1934</v>
      </c>
      <c r="N50" s="67" t="s">
        <v>13</v>
      </c>
      <c r="O50" s="154"/>
      <c r="P50" s="147">
        <v>312</v>
      </c>
      <c r="Q50" s="114">
        <f t="shared" si="1"/>
        <v>1557.254891891892</v>
      </c>
      <c r="R50" s="75" t="s">
        <v>15</v>
      </c>
    </row>
    <row r="51" spans="1:18" ht="15" customHeight="1">
      <c r="A51" s="273">
        <v>2013</v>
      </c>
      <c r="B51" s="75" t="s">
        <v>127</v>
      </c>
      <c r="C51" s="597"/>
      <c r="D51" s="597"/>
      <c r="E51" s="597"/>
      <c r="F51" s="68">
        <v>1</v>
      </c>
      <c r="G51" s="75">
        <v>1</v>
      </c>
      <c r="H51" s="75"/>
      <c r="I51" s="74">
        <v>1</v>
      </c>
      <c r="J51" s="25"/>
      <c r="K51" s="315"/>
      <c r="L51" s="315"/>
      <c r="M51" s="69">
        <v>1939</v>
      </c>
      <c r="N51" s="67" t="s">
        <v>13</v>
      </c>
      <c r="O51" s="154"/>
      <c r="P51" s="147">
        <v>74</v>
      </c>
      <c r="Q51" s="114">
        <f t="shared" si="1"/>
        <v>369.3489166666667</v>
      </c>
      <c r="R51" s="75" t="s">
        <v>15</v>
      </c>
    </row>
    <row r="52" spans="1:18" ht="15" customHeight="1">
      <c r="A52" s="273">
        <v>2013</v>
      </c>
      <c r="B52" s="75" t="s">
        <v>127</v>
      </c>
      <c r="C52" s="597"/>
      <c r="D52" s="597"/>
      <c r="E52" s="597"/>
      <c r="F52" s="68">
        <v>1</v>
      </c>
      <c r="G52" s="75">
        <v>1</v>
      </c>
      <c r="H52" s="75"/>
      <c r="I52" s="74">
        <v>1</v>
      </c>
      <c r="J52" s="25"/>
      <c r="K52" s="315"/>
      <c r="L52" s="315"/>
      <c r="M52" s="69">
        <v>1927</v>
      </c>
      <c r="N52" s="67" t="s">
        <v>13</v>
      </c>
      <c r="O52" s="154"/>
      <c r="P52" s="147">
        <v>98</v>
      </c>
      <c r="Q52" s="114">
        <f t="shared" si="1"/>
        <v>489.1377545045045</v>
      </c>
      <c r="R52" s="75" t="s">
        <v>15</v>
      </c>
    </row>
    <row r="53" spans="1:18" ht="15" customHeight="1">
      <c r="A53" s="273">
        <v>2013</v>
      </c>
      <c r="B53" s="75" t="s">
        <v>127</v>
      </c>
      <c r="C53" s="597"/>
      <c r="D53" s="597"/>
      <c r="E53" s="597"/>
      <c r="F53" s="68">
        <v>1</v>
      </c>
      <c r="G53" s="75"/>
      <c r="H53" s="75">
        <v>1</v>
      </c>
      <c r="I53" s="74">
        <v>1</v>
      </c>
      <c r="J53" s="25"/>
      <c r="K53" s="315"/>
      <c r="L53" s="315"/>
      <c r="M53" s="69">
        <v>1924</v>
      </c>
      <c r="N53" s="67" t="s">
        <v>13</v>
      </c>
      <c r="O53" s="154"/>
      <c r="P53" s="147">
        <v>312</v>
      </c>
      <c r="Q53" s="114">
        <f t="shared" si="1"/>
        <v>1557.254891891892</v>
      </c>
      <c r="R53" s="75" t="s">
        <v>15</v>
      </c>
    </row>
    <row r="54" spans="1:18" ht="15" customHeight="1">
      <c r="A54" s="273">
        <v>2013</v>
      </c>
      <c r="B54" s="75" t="s">
        <v>127</v>
      </c>
      <c r="C54" s="597"/>
      <c r="D54" s="597"/>
      <c r="E54" s="597"/>
      <c r="F54" s="68">
        <v>1</v>
      </c>
      <c r="G54" s="75"/>
      <c r="H54" s="75">
        <v>1</v>
      </c>
      <c r="I54" s="74">
        <v>1</v>
      </c>
      <c r="J54" s="25"/>
      <c r="K54" s="315"/>
      <c r="L54" s="315"/>
      <c r="M54" s="69">
        <v>1931</v>
      </c>
      <c r="N54" s="67" t="s">
        <v>13</v>
      </c>
      <c r="O54" s="154"/>
      <c r="P54" s="147">
        <v>286</v>
      </c>
      <c r="Q54" s="114">
        <f t="shared" si="1"/>
        <v>1427.483650900901</v>
      </c>
      <c r="R54" s="75" t="s">
        <v>15</v>
      </c>
    </row>
    <row r="55" spans="1:18" ht="15" customHeight="1">
      <c r="A55" s="273">
        <v>2013</v>
      </c>
      <c r="B55" s="75" t="s">
        <v>127</v>
      </c>
      <c r="C55" s="597"/>
      <c r="D55" s="597"/>
      <c r="E55" s="597"/>
      <c r="F55" s="68">
        <v>1</v>
      </c>
      <c r="G55" s="75"/>
      <c r="H55" s="75">
        <v>1</v>
      </c>
      <c r="I55" s="74">
        <v>1</v>
      </c>
      <c r="J55" s="25"/>
      <c r="K55" s="315"/>
      <c r="L55" s="315"/>
      <c r="M55" s="69">
        <v>1958</v>
      </c>
      <c r="N55" s="67" t="s">
        <v>13</v>
      </c>
      <c r="O55" s="154"/>
      <c r="P55" s="147">
        <v>306</v>
      </c>
      <c r="Q55" s="114">
        <f t="shared" si="1"/>
        <v>1527.3076824324326</v>
      </c>
      <c r="R55" s="75" t="s">
        <v>15</v>
      </c>
    </row>
    <row r="56" spans="1:18" ht="15" customHeight="1">
      <c r="A56" s="273">
        <v>2013</v>
      </c>
      <c r="B56" s="75" t="s">
        <v>127</v>
      </c>
      <c r="C56" s="597"/>
      <c r="D56" s="597"/>
      <c r="E56" s="597"/>
      <c r="F56" s="68">
        <v>1</v>
      </c>
      <c r="G56" s="75"/>
      <c r="H56" s="75">
        <v>1</v>
      </c>
      <c r="I56" s="74">
        <v>1</v>
      </c>
      <c r="J56" s="25"/>
      <c r="K56" s="315"/>
      <c r="L56" s="315"/>
      <c r="M56" s="69">
        <v>1919</v>
      </c>
      <c r="N56" s="67" t="s">
        <v>13</v>
      </c>
      <c r="O56" s="154"/>
      <c r="P56" s="147">
        <v>0</v>
      </c>
      <c r="Q56" s="114">
        <f t="shared" si="1"/>
        <v>0</v>
      </c>
      <c r="R56" s="75" t="s">
        <v>15</v>
      </c>
    </row>
    <row r="57" spans="1:18" ht="15" customHeight="1">
      <c r="A57" s="273">
        <v>2013</v>
      </c>
      <c r="B57" s="75" t="s">
        <v>127</v>
      </c>
      <c r="C57" s="597"/>
      <c r="D57" s="597"/>
      <c r="E57" s="597"/>
      <c r="F57" s="68">
        <v>1</v>
      </c>
      <c r="G57" s="75"/>
      <c r="H57" s="75">
        <v>1</v>
      </c>
      <c r="I57" s="74">
        <v>1</v>
      </c>
      <c r="J57" s="25"/>
      <c r="K57" s="315"/>
      <c r="L57" s="315"/>
      <c r="M57" s="69">
        <v>1913</v>
      </c>
      <c r="N57" s="67" t="s">
        <v>13</v>
      </c>
      <c r="O57" s="154"/>
      <c r="P57" s="147">
        <v>127</v>
      </c>
      <c r="Q57" s="114">
        <f t="shared" si="1"/>
        <v>633.8826002252252</v>
      </c>
      <c r="R57" s="75" t="s">
        <v>15</v>
      </c>
    </row>
    <row r="58" spans="1:18" ht="15" customHeight="1">
      <c r="A58" s="273">
        <v>2013</v>
      </c>
      <c r="B58" s="75" t="s">
        <v>127</v>
      </c>
      <c r="C58" s="597"/>
      <c r="D58" s="597"/>
      <c r="E58" s="597"/>
      <c r="F58" s="68">
        <v>1</v>
      </c>
      <c r="G58" s="75"/>
      <c r="H58" s="75">
        <v>1</v>
      </c>
      <c r="I58" s="74">
        <v>1</v>
      </c>
      <c r="J58" s="25"/>
      <c r="K58" s="315"/>
      <c r="L58" s="315"/>
      <c r="M58" s="69">
        <v>1929</v>
      </c>
      <c r="N58" s="67" t="s">
        <v>13</v>
      </c>
      <c r="O58" s="154"/>
      <c r="P58" s="147">
        <v>71</v>
      </c>
      <c r="Q58" s="114">
        <f t="shared" si="1"/>
        <v>354.37531193693695</v>
      </c>
      <c r="R58" s="75" t="s">
        <v>15</v>
      </c>
    </row>
    <row r="59" spans="1:18" s="26" customFormat="1" ht="15" customHeight="1">
      <c r="A59" s="317">
        <v>2013</v>
      </c>
      <c r="B59" s="48" t="s">
        <v>127</v>
      </c>
      <c r="C59" s="597"/>
      <c r="D59" s="597"/>
      <c r="E59" s="597"/>
      <c r="F59" s="49">
        <v>1</v>
      </c>
      <c r="G59" s="48">
        <v>1</v>
      </c>
      <c r="H59" s="48"/>
      <c r="I59" s="47">
        <v>1</v>
      </c>
      <c r="J59" s="70"/>
      <c r="K59" s="318"/>
      <c r="L59" s="318"/>
      <c r="M59" s="69">
        <v>1933</v>
      </c>
      <c r="N59" s="67" t="s">
        <v>13</v>
      </c>
      <c r="O59" s="147"/>
      <c r="P59" s="147">
        <v>58</v>
      </c>
      <c r="Q59" s="114">
        <f t="shared" si="1"/>
        <v>289.48969144144144</v>
      </c>
      <c r="R59" s="75" t="s">
        <v>15</v>
      </c>
    </row>
    <row r="60" spans="1:18" ht="15" customHeight="1">
      <c r="A60" s="317">
        <v>2013</v>
      </c>
      <c r="B60" s="75" t="s">
        <v>127</v>
      </c>
      <c r="C60" s="597"/>
      <c r="D60" s="597"/>
      <c r="E60" s="597"/>
      <c r="F60" s="68">
        <v>1</v>
      </c>
      <c r="G60" s="75">
        <v>1</v>
      </c>
      <c r="H60" s="75"/>
      <c r="I60" s="74">
        <v>1</v>
      </c>
      <c r="J60" s="25"/>
      <c r="K60" s="315"/>
      <c r="L60" s="315"/>
      <c r="M60" s="69">
        <v>1951</v>
      </c>
      <c r="N60" s="67" t="s">
        <v>13</v>
      </c>
      <c r="O60" s="154"/>
      <c r="P60" s="147">
        <v>194</v>
      </c>
      <c r="Q60" s="114">
        <f t="shared" si="1"/>
        <v>968.293105855856</v>
      </c>
      <c r="R60" s="75" t="s">
        <v>15</v>
      </c>
    </row>
    <row r="61" spans="1:18" ht="15" customHeight="1">
      <c r="A61" s="317">
        <v>2013</v>
      </c>
      <c r="B61" s="75" t="s">
        <v>127</v>
      </c>
      <c r="C61" s="597"/>
      <c r="D61" s="597"/>
      <c r="E61" s="597"/>
      <c r="F61" s="68">
        <v>1</v>
      </c>
      <c r="G61" s="75">
        <v>1</v>
      </c>
      <c r="H61" s="75"/>
      <c r="I61" s="74">
        <v>1</v>
      </c>
      <c r="J61" s="25"/>
      <c r="K61" s="315"/>
      <c r="L61" s="315"/>
      <c r="M61" s="69">
        <v>1935</v>
      </c>
      <c r="N61" s="67" t="s">
        <v>13</v>
      </c>
      <c r="O61" s="154"/>
      <c r="P61" s="147">
        <v>361</v>
      </c>
      <c r="Q61" s="114">
        <f t="shared" si="1"/>
        <v>1801.8237691441443</v>
      </c>
      <c r="R61" s="75" t="s">
        <v>15</v>
      </c>
    </row>
    <row r="62" spans="1:18" ht="15" customHeight="1">
      <c r="A62" s="317">
        <v>2013</v>
      </c>
      <c r="B62" s="75" t="s">
        <v>127</v>
      </c>
      <c r="C62" s="597"/>
      <c r="D62" s="597"/>
      <c r="E62" s="597"/>
      <c r="F62" s="68">
        <v>1</v>
      </c>
      <c r="G62" s="75"/>
      <c r="H62" s="75">
        <v>1</v>
      </c>
      <c r="I62" s="74">
        <v>1</v>
      </c>
      <c r="J62" s="25"/>
      <c r="K62" s="315"/>
      <c r="L62" s="315"/>
      <c r="M62" s="69">
        <v>1923</v>
      </c>
      <c r="N62" s="67" t="s">
        <v>13</v>
      </c>
      <c r="O62" s="154"/>
      <c r="P62" s="147">
        <v>26</v>
      </c>
      <c r="Q62" s="114">
        <f t="shared" si="1"/>
        <v>129.771240990991</v>
      </c>
      <c r="R62" s="75" t="s">
        <v>15</v>
      </c>
    </row>
    <row r="63" spans="1:18" ht="15" customHeight="1">
      <c r="A63" s="317">
        <v>2013</v>
      </c>
      <c r="B63" s="75" t="s">
        <v>127</v>
      </c>
      <c r="C63" s="597"/>
      <c r="D63" s="597"/>
      <c r="E63" s="597"/>
      <c r="F63" s="68">
        <v>1</v>
      </c>
      <c r="G63" s="75">
        <v>1</v>
      </c>
      <c r="H63" s="75"/>
      <c r="I63" s="74">
        <v>1</v>
      </c>
      <c r="J63" s="25"/>
      <c r="K63" s="315"/>
      <c r="L63" s="315"/>
      <c r="M63" s="69">
        <v>1935</v>
      </c>
      <c r="N63" s="67" t="s">
        <v>13</v>
      </c>
      <c r="O63" s="154"/>
      <c r="P63" s="147">
        <v>244</v>
      </c>
      <c r="Q63" s="114">
        <f t="shared" si="1"/>
        <v>1217.8531846846847</v>
      </c>
      <c r="R63" s="75" t="s">
        <v>15</v>
      </c>
    </row>
    <row r="64" spans="1:18" ht="15" customHeight="1">
      <c r="A64" s="317">
        <v>2013</v>
      </c>
      <c r="B64" s="75" t="s">
        <v>127</v>
      </c>
      <c r="C64" s="597"/>
      <c r="D64" s="597"/>
      <c r="E64" s="597"/>
      <c r="F64" s="68">
        <v>1</v>
      </c>
      <c r="G64" s="75">
        <v>1</v>
      </c>
      <c r="H64" s="75"/>
      <c r="I64" s="74">
        <v>1</v>
      </c>
      <c r="J64" s="25"/>
      <c r="K64" s="315"/>
      <c r="L64" s="315"/>
      <c r="M64" s="69">
        <v>1973</v>
      </c>
      <c r="N64" s="67" t="s">
        <v>13</v>
      </c>
      <c r="O64" s="154"/>
      <c r="P64" s="147">
        <v>39</v>
      </c>
      <c r="Q64" s="114">
        <f t="shared" si="1"/>
        <v>194.6568614864865</v>
      </c>
      <c r="R64" s="75" t="s">
        <v>15</v>
      </c>
    </row>
    <row r="65" spans="1:18" ht="15" customHeight="1">
      <c r="A65" s="317">
        <v>2013</v>
      </c>
      <c r="B65" s="75" t="s">
        <v>127</v>
      </c>
      <c r="C65" s="597"/>
      <c r="D65" s="597"/>
      <c r="E65" s="597"/>
      <c r="F65" s="68">
        <v>1</v>
      </c>
      <c r="G65" s="75"/>
      <c r="H65" s="75">
        <v>1</v>
      </c>
      <c r="I65" s="74">
        <v>1</v>
      </c>
      <c r="J65" s="25"/>
      <c r="K65" s="315"/>
      <c r="L65" s="315"/>
      <c r="M65" s="69">
        <v>1928</v>
      </c>
      <c r="N65" s="67" t="s">
        <v>13</v>
      </c>
      <c r="O65" s="154"/>
      <c r="P65" s="147">
        <v>115</v>
      </c>
      <c r="Q65" s="114">
        <f t="shared" si="1"/>
        <v>573.9881813063064</v>
      </c>
      <c r="R65" s="75" t="s">
        <v>15</v>
      </c>
    </row>
    <row r="66" spans="1:18" ht="15" customHeight="1">
      <c r="A66" s="317">
        <v>2013</v>
      </c>
      <c r="B66" s="75" t="s">
        <v>127</v>
      </c>
      <c r="C66" s="597"/>
      <c r="D66" s="597"/>
      <c r="E66" s="597"/>
      <c r="F66" s="68">
        <v>1</v>
      </c>
      <c r="G66" s="75"/>
      <c r="H66" s="75">
        <v>1</v>
      </c>
      <c r="I66" s="74">
        <v>1</v>
      </c>
      <c r="J66" s="25"/>
      <c r="K66" s="315"/>
      <c r="L66" s="315"/>
      <c r="M66" s="69">
        <v>1931</v>
      </c>
      <c r="N66" s="67" t="s">
        <v>13</v>
      </c>
      <c r="O66" s="154"/>
      <c r="P66" s="147">
        <v>311</v>
      </c>
      <c r="Q66" s="114">
        <f t="shared" si="1"/>
        <v>1552.2636903153154</v>
      </c>
      <c r="R66" s="75" t="s">
        <v>15</v>
      </c>
    </row>
    <row r="67" spans="1:18" ht="15" customHeight="1">
      <c r="A67" s="317">
        <v>2013</v>
      </c>
      <c r="B67" s="75" t="s">
        <v>127</v>
      </c>
      <c r="C67" s="597"/>
      <c r="D67" s="597"/>
      <c r="E67" s="597"/>
      <c r="F67" s="68">
        <v>1</v>
      </c>
      <c r="G67" s="75">
        <v>1</v>
      </c>
      <c r="H67" s="75"/>
      <c r="I67" s="74">
        <v>1</v>
      </c>
      <c r="J67" s="25"/>
      <c r="K67" s="315"/>
      <c r="L67" s="315"/>
      <c r="M67" s="69">
        <v>1945</v>
      </c>
      <c r="N67" s="67" t="s">
        <v>13</v>
      </c>
      <c r="O67" s="154"/>
      <c r="P67" s="147">
        <v>12</v>
      </c>
      <c r="Q67" s="114">
        <f t="shared" si="1"/>
        <v>59.89441891891892</v>
      </c>
      <c r="R67" s="75" t="s">
        <v>15</v>
      </c>
    </row>
    <row r="68" spans="1:18" ht="15" customHeight="1">
      <c r="A68" s="317">
        <v>2013</v>
      </c>
      <c r="B68" s="75" t="s">
        <v>127</v>
      </c>
      <c r="C68" s="597"/>
      <c r="D68" s="597"/>
      <c r="E68" s="597"/>
      <c r="F68" s="68">
        <v>1</v>
      </c>
      <c r="G68" s="75"/>
      <c r="H68" s="75">
        <v>1</v>
      </c>
      <c r="I68" s="74">
        <v>1</v>
      </c>
      <c r="J68" s="25"/>
      <c r="K68" s="315"/>
      <c r="L68" s="315"/>
      <c r="M68" s="69">
        <v>1931</v>
      </c>
      <c r="N68" s="67" t="s">
        <v>13</v>
      </c>
      <c r="O68" s="154"/>
      <c r="P68" s="147">
        <v>69</v>
      </c>
      <c r="Q68" s="114">
        <f t="shared" si="1"/>
        <v>344.3929087837838</v>
      </c>
      <c r="R68" s="75" t="s">
        <v>15</v>
      </c>
    </row>
    <row r="69" spans="1:18" ht="15" customHeight="1">
      <c r="A69" s="317">
        <v>2013</v>
      </c>
      <c r="B69" s="75" t="s">
        <v>127</v>
      </c>
      <c r="C69" s="597"/>
      <c r="D69" s="597"/>
      <c r="E69" s="597"/>
      <c r="F69" s="68">
        <v>1</v>
      </c>
      <c r="G69" s="75"/>
      <c r="H69" s="75">
        <v>1</v>
      </c>
      <c r="I69" s="74">
        <v>1</v>
      </c>
      <c r="J69" s="25"/>
      <c r="K69" s="315"/>
      <c r="L69" s="315"/>
      <c r="M69" s="69">
        <v>1930</v>
      </c>
      <c r="N69" s="67" t="s">
        <v>13</v>
      </c>
      <c r="O69" s="154"/>
      <c r="P69" s="147">
        <v>0</v>
      </c>
      <c r="Q69" s="114">
        <f t="shared" si="1"/>
        <v>0</v>
      </c>
      <c r="R69" s="75" t="s">
        <v>15</v>
      </c>
    </row>
    <row r="70" spans="1:18" ht="15" customHeight="1">
      <c r="A70" s="317">
        <v>2013</v>
      </c>
      <c r="B70" s="75" t="s">
        <v>127</v>
      </c>
      <c r="C70" s="597"/>
      <c r="D70" s="597"/>
      <c r="E70" s="597"/>
      <c r="F70" s="68">
        <v>1</v>
      </c>
      <c r="G70" s="75">
        <v>1</v>
      </c>
      <c r="H70" s="75"/>
      <c r="I70" s="74">
        <v>1</v>
      </c>
      <c r="J70" s="25"/>
      <c r="K70" s="315"/>
      <c r="L70" s="315"/>
      <c r="M70" s="69">
        <v>1919</v>
      </c>
      <c r="N70" s="67" t="s">
        <v>13</v>
      </c>
      <c r="O70" s="154"/>
      <c r="P70" s="147">
        <v>22</v>
      </c>
      <c r="Q70" s="114">
        <f t="shared" si="1"/>
        <v>109.80643468468469</v>
      </c>
      <c r="R70" s="75" t="s">
        <v>15</v>
      </c>
    </row>
    <row r="71" spans="1:18" ht="15" customHeight="1">
      <c r="A71" s="317">
        <v>2013</v>
      </c>
      <c r="B71" s="75" t="s">
        <v>127</v>
      </c>
      <c r="C71" s="597"/>
      <c r="D71" s="597"/>
      <c r="E71" s="597"/>
      <c r="F71" s="68">
        <v>1</v>
      </c>
      <c r="G71" s="75"/>
      <c r="H71" s="75">
        <v>1</v>
      </c>
      <c r="I71" s="74">
        <v>1</v>
      </c>
      <c r="J71" s="25"/>
      <c r="K71" s="315"/>
      <c r="L71" s="315"/>
      <c r="M71" s="69">
        <v>1943</v>
      </c>
      <c r="N71" s="67" t="s">
        <v>13</v>
      </c>
      <c r="O71" s="154"/>
      <c r="P71" s="147">
        <v>154</v>
      </c>
      <c r="Q71" s="114">
        <f t="shared" si="1"/>
        <v>768.6450427927929</v>
      </c>
      <c r="R71" s="75" t="s">
        <v>15</v>
      </c>
    </row>
    <row r="72" spans="1:18" ht="15" customHeight="1">
      <c r="A72" s="317">
        <v>2013</v>
      </c>
      <c r="B72" s="75" t="s">
        <v>127</v>
      </c>
      <c r="C72" s="597"/>
      <c r="D72" s="597"/>
      <c r="E72" s="597"/>
      <c r="F72" s="68">
        <v>1</v>
      </c>
      <c r="G72" s="75">
        <v>1</v>
      </c>
      <c r="H72" s="75"/>
      <c r="I72" s="74">
        <v>1</v>
      </c>
      <c r="J72" s="25"/>
      <c r="K72" s="315"/>
      <c r="L72" s="315"/>
      <c r="M72" s="69">
        <v>1951</v>
      </c>
      <c r="N72" s="67" t="s">
        <v>13</v>
      </c>
      <c r="O72" s="154"/>
      <c r="P72" s="147">
        <v>141</v>
      </c>
      <c r="Q72" s="114">
        <f t="shared" si="1"/>
        <v>703.7594222972973</v>
      </c>
      <c r="R72" s="75" t="s">
        <v>15</v>
      </c>
    </row>
    <row r="73" spans="1:18" ht="15" customHeight="1">
      <c r="A73" s="317">
        <v>2013</v>
      </c>
      <c r="B73" s="75" t="s">
        <v>127</v>
      </c>
      <c r="C73" s="597"/>
      <c r="D73" s="597"/>
      <c r="E73" s="597"/>
      <c r="F73" s="68">
        <v>1</v>
      </c>
      <c r="G73" s="75">
        <v>1</v>
      </c>
      <c r="H73" s="75"/>
      <c r="I73" s="74">
        <v>1</v>
      </c>
      <c r="J73" s="25"/>
      <c r="K73" s="315"/>
      <c r="L73" s="315"/>
      <c r="M73" s="69">
        <v>1936</v>
      </c>
      <c r="N73" s="67" t="s">
        <v>13</v>
      </c>
      <c r="O73" s="154"/>
      <c r="P73" s="147">
        <v>208</v>
      </c>
      <c r="Q73" s="114">
        <f t="shared" si="1"/>
        <v>1038.169927927928</v>
      </c>
      <c r="R73" s="75" t="s">
        <v>15</v>
      </c>
    </row>
    <row r="74" spans="1:18" ht="15" customHeight="1">
      <c r="A74" s="317">
        <v>2013</v>
      </c>
      <c r="B74" s="75" t="s">
        <v>127</v>
      </c>
      <c r="C74" s="597"/>
      <c r="D74" s="597"/>
      <c r="E74" s="597"/>
      <c r="F74" s="68">
        <v>1</v>
      </c>
      <c r="G74" s="75"/>
      <c r="H74" s="75">
        <v>1</v>
      </c>
      <c r="I74" s="74">
        <v>1</v>
      </c>
      <c r="J74" s="25"/>
      <c r="K74" s="315"/>
      <c r="L74" s="315"/>
      <c r="M74" s="279">
        <v>1962</v>
      </c>
      <c r="N74" s="67" t="s">
        <v>13</v>
      </c>
      <c r="O74" s="154"/>
      <c r="P74" s="147">
        <v>99</v>
      </c>
      <c r="Q74" s="114">
        <f t="shared" si="1"/>
        <v>494.1289560810811</v>
      </c>
      <c r="R74" s="75" t="s">
        <v>15</v>
      </c>
    </row>
    <row r="75" spans="1:18" ht="15" customHeight="1">
      <c r="A75" s="317">
        <v>2013</v>
      </c>
      <c r="B75" s="75" t="s">
        <v>127</v>
      </c>
      <c r="C75" s="597"/>
      <c r="D75" s="597"/>
      <c r="E75" s="597"/>
      <c r="F75" s="68">
        <v>1</v>
      </c>
      <c r="G75" s="75"/>
      <c r="H75" s="75">
        <v>1</v>
      </c>
      <c r="I75" s="74">
        <v>1</v>
      </c>
      <c r="J75" s="25"/>
      <c r="K75" s="315"/>
      <c r="L75" s="315"/>
      <c r="M75" s="279">
        <v>1923</v>
      </c>
      <c r="N75" s="67" t="s">
        <v>13</v>
      </c>
      <c r="O75" s="154"/>
      <c r="P75" s="147">
        <v>127</v>
      </c>
      <c r="Q75" s="114">
        <f t="shared" si="1"/>
        <v>633.8826002252252</v>
      </c>
      <c r="R75" s="75" t="s">
        <v>15</v>
      </c>
    </row>
    <row r="76" spans="1:18" ht="15" customHeight="1">
      <c r="A76" s="317">
        <v>2013</v>
      </c>
      <c r="B76" s="75" t="s">
        <v>127</v>
      </c>
      <c r="C76" s="597"/>
      <c r="D76" s="597"/>
      <c r="E76" s="597"/>
      <c r="F76" s="68">
        <v>1</v>
      </c>
      <c r="G76" s="75">
        <v>1</v>
      </c>
      <c r="H76" s="75"/>
      <c r="I76" s="74">
        <v>1</v>
      </c>
      <c r="J76" s="25"/>
      <c r="K76" s="315"/>
      <c r="L76" s="315"/>
      <c r="M76" s="279">
        <v>1948</v>
      </c>
      <c r="N76" s="67" t="s">
        <v>13</v>
      </c>
      <c r="O76" s="154"/>
      <c r="P76" s="147">
        <v>303</v>
      </c>
      <c r="Q76" s="114">
        <f t="shared" si="1"/>
        <v>1512.3340777027029</v>
      </c>
      <c r="R76" s="75" t="s">
        <v>15</v>
      </c>
    </row>
    <row r="77" spans="1:18" ht="15" customHeight="1">
      <c r="A77" s="317">
        <v>2013</v>
      </c>
      <c r="B77" s="75" t="s">
        <v>127</v>
      </c>
      <c r="C77" s="597"/>
      <c r="D77" s="597"/>
      <c r="E77" s="597"/>
      <c r="F77" s="68">
        <v>1</v>
      </c>
      <c r="G77" s="75"/>
      <c r="H77" s="75">
        <v>1</v>
      </c>
      <c r="I77" s="74">
        <v>1</v>
      </c>
      <c r="J77" s="25"/>
      <c r="K77" s="315"/>
      <c r="L77" s="315"/>
      <c r="M77" s="279">
        <v>1927</v>
      </c>
      <c r="N77" s="67" t="s">
        <v>13</v>
      </c>
      <c r="O77" s="154"/>
      <c r="P77" s="147">
        <v>306</v>
      </c>
      <c r="Q77" s="114">
        <f t="shared" si="1"/>
        <v>1527.3076824324326</v>
      </c>
      <c r="R77" s="75" t="s">
        <v>15</v>
      </c>
    </row>
    <row r="78" spans="1:18" ht="15" customHeight="1">
      <c r="A78" s="317">
        <v>2013</v>
      </c>
      <c r="B78" s="75" t="s">
        <v>127</v>
      </c>
      <c r="C78" s="597"/>
      <c r="D78" s="597"/>
      <c r="E78" s="597"/>
      <c r="F78" s="68">
        <v>1</v>
      </c>
      <c r="G78" s="75"/>
      <c r="H78" s="75">
        <v>1</v>
      </c>
      <c r="I78" s="74">
        <v>1</v>
      </c>
      <c r="J78" s="25"/>
      <c r="K78" s="315"/>
      <c r="L78" s="315"/>
      <c r="M78" s="279">
        <v>1920</v>
      </c>
      <c r="N78" s="67" t="s">
        <v>13</v>
      </c>
      <c r="O78" s="154"/>
      <c r="P78" s="147">
        <v>105</v>
      </c>
      <c r="Q78" s="114">
        <f t="shared" si="1"/>
        <v>524.0761655405406</v>
      </c>
      <c r="R78" s="75" t="s">
        <v>15</v>
      </c>
    </row>
    <row r="79" spans="1:18" ht="15" customHeight="1">
      <c r="A79" s="317">
        <v>2013</v>
      </c>
      <c r="B79" s="75" t="s">
        <v>127</v>
      </c>
      <c r="C79" s="597"/>
      <c r="D79" s="597"/>
      <c r="E79" s="597"/>
      <c r="F79" s="68">
        <v>1</v>
      </c>
      <c r="G79" s="75"/>
      <c r="H79" s="75">
        <v>1</v>
      </c>
      <c r="I79" s="74">
        <v>1</v>
      </c>
      <c r="J79" s="25"/>
      <c r="K79" s="315"/>
      <c r="L79" s="315"/>
      <c r="M79" s="279">
        <v>1924</v>
      </c>
      <c r="N79" s="67" t="s">
        <v>13</v>
      </c>
      <c r="O79" s="154"/>
      <c r="P79" s="147">
        <v>104</v>
      </c>
      <c r="Q79" s="114">
        <f t="shared" si="1"/>
        <v>519.084963963964</v>
      </c>
      <c r="R79" s="75" t="s">
        <v>15</v>
      </c>
    </row>
    <row r="80" spans="1:18" ht="15" customHeight="1">
      <c r="A80" s="317">
        <v>2013</v>
      </c>
      <c r="B80" s="75" t="s">
        <v>127</v>
      </c>
      <c r="C80" s="597"/>
      <c r="D80" s="597"/>
      <c r="E80" s="597"/>
      <c r="F80" s="68">
        <v>1</v>
      </c>
      <c r="G80" s="75">
        <v>1</v>
      </c>
      <c r="H80" s="75"/>
      <c r="I80" s="74">
        <v>1</v>
      </c>
      <c r="J80" s="25"/>
      <c r="K80" s="315"/>
      <c r="L80" s="315"/>
      <c r="M80" s="279">
        <v>1966</v>
      </c>
      <c r="N80" s="67" t="s">
        <v>13</v>
      </c>
      <c r="O80" s="154"/>
      <c r="P80" s="147">
        <v>363</v>
      </c>
      <c r="Q80" s="114">
        <f t="shared" si="1"/>
        <v>1811.8061722972975</v>
      </c>
      <c r="R80" s="75" t="s">
        <v>15</v>
      </c>
    </row>
    <row r="81" spans="1:18" ht="15" customHeight="1">
      <c r="A81" s="317">
        <v>2013</v>
      </c>
      <c r="B81" s="75" t="s">
        <v>127</v>
      </c>
      <c r="C81" s="597"/>
      <c r="D81" s="597"/>
      <c r="E81" s="597"/>
      <c r="F81" s="68">
        <v>1</v>
      </c>
      <c r="G81" s="75">
        <v>1</v>
      </c>
      <c r="H81" s="75"/>
      <c r="I81" s="74">
        <v>1</v>
      </c>
      <c r="J81" s="25"/>
      <c r="K81" s="315"/>
      <c r="L81" s="315"/>
      <c r="M81" s="279">
        <v>1930</v>
      </c>
      <c r="N81" s="67" t="s">
        <v>13</v>
      </c>
      <c r="O81" s="154"/>
      <c r="P81" s="147">
        <v>339</v>
      </c>
      <c r="Q81" s="114">
        <f t="shared" si="1"/>
        <v>1692.0173344594596</v>
      </c>
      <c r="R81" s="75" t="s">
        <v>15</v>
      </c>
    </row>
    <row r="82" spans="1:18" ht="15" customHeight="1">
      <c r="A82" s="317">
        <v>2013</v>
      </c>
      <c r="B82" s="75" t="s">
        <v>127</v>
      </c>
      <c r="C82" s="597"/>
      <c r="D82" s="597"/>
      <c r="E82" s="597"/>
      <c r="F82" s="68">
        <v>1</v>
      </c>
      <c r="G82" s="75"/>
      <c r="H82" s="75">
        <v>1</v>
      </c>
      <c r="I82" s="74">
        <v>1</v>
      </c>
      <c r="J82" s="25"/>
      <c r="K82" s="315"/>
      <c r="L82" s="315"/>
      <c r="M82" s="279">
        <v>1920</v>
      </c>
      <c r="N82" s="67" t="s">
        <v>13</v>
      </c>
      <c r="O82" s="154"/>
      <c r="P82" s="147">
        <v>156</v>
      </c>
      <c r="Q82" s="114">
        <f t="shared" si="1"/>
        <v>778.627445945946</v>
      </c>
      <c r="R82" s="75" t="s">
        <v>15</v>
      </c>
    </row>
    <row r="83" spans="1:18" ht="15" customHeight="1">
      <c r="A83" s="317">
        <v>2013</v>
      </c>
      <c r="B83" s="75" t="s">
        <v>127</v>
      </c>
      <c r="C83" s="597"/>
      <c r="D83" s="597"/>
      <c r="E83" s="597"/>
      <c r="F83" s="68">
        <v>1</v>
      </c>
      <c r="G83" s="75">
        <v>1</v>
      </c>
      <c r="H83" s="75"/>
      <c r="I83" s="74">
        <v>1</v>
      </c>
      <c r="J83" s="25"/>
      <c r="K83" s="315"/>
      <c r="L83" s="315"/>
      <c r="M83" s="279">
        <v>1966</v>
      </c>
      <c r="N83" s="67" t="s">
        <v>13</v>
      </c>
      <c r="O83" s="154"/>
      <c r="P83" s="147">
        <v>175</v>
      </c>
      <c r="Q83" s="114">
        <f t="shared" si="1"/>
        <v>873.4602759009009</v>
      </c>
      <c r="R83" s="75" t="s">
        <v>15</v>
      </c>
    </row>
    <row r="84" spans="1:19" ht="15" customHeight="1">
      <c r="A84" s="317">
        <v>2013</v>
      </c>
      <c r="B84" s="75" t="s">
        <v>127</v>
      </c>
      <c r="C84" s="597"/>
      <c r="D84" s="597"/>
      <c r="E84" s="597"/>
      <c r="F84" s="68">
        <v>1</v>
      </c>
      <c r="G84" s="75"/>
      <c r="H84" s="75">
        <v>1</v>
      </c>
      <c r="I84" s="74">
        <v>1</v>
      </c>
      <c r="J84" s="25"/>
      <c r="K84" s="315"/>
      <c r="L84" s="315"/>
      <c r="M84" s="279">
        <v>1933</v>
      </c>
      <c r="N84" s="67" t="s">
        <v>13</v>
      </c>
      <c r="O84" s="154"/>
      <c r="P84" s="147">
        <v>40</v>
      </c>
      <c r="Q84" s="114">
        <f t="shared" si="1"/>
        <v>199.6480630630631</v>
      </c>
      <c r="R84" s="75" t="s">
        <v>15</v>
      </c>
      <c r="S84" s="27"/>
    </row>
    <row r="85" spans="1:19" ht="15" customHeight="1">
      <c r="A85" s="317">
        <v>2013</v>
      </c>
      <c r="B85" s="75" t="s">
        <v>127</v>
      </c>
      <c r="C85" s="597"/>
      <c r="D85" s="597"/>
      <c r="E85" s="597"/>
      <c r="F85" s="68">
        <v>1</v>
      </c>
      <c r="G85" s="75"/>
      <c r="H85" s="75">
        <v>1</v>
      </c>
      <c r="I85" s="74">
        <v>1</v>
      </c>
      <c r="J85" s="25"/>
      <c r="K85" s="315"/>
      <c r="L85" s="315"/>
      <c r="M85" s="279">
        <v>1934</v>
      </c>
      <c r="N85" s="67" t="s">
        <v>13</v>
      </c>
      <c r="O85" s="154"/>
      <c r="P85" s="147">
        <v>20</v>
      </c>
      <c r="Q85" s="114">
        <f t="shared" si="1"/>
        <v>99.82403153153155</v>
      </c>
      <c r="R85" s="75" t="s">
        <v>15</v>
      </c>
      <c r="S85" s="27"/>
    </row>
    <row r="86" spans="1:19" ht="15" customHeight="1">
      <c r="A86" s="317">
        <v>2013</v>
      </c>
      <c r="B86" s="75" t="s">
        <v>127</v>
      </c>
      <c r="C86" s="597"/>
      <c r="D86" s="597"/>
      <c r="E86" s="597"/>
      <c r="F86" s="68">
        <v>1</v>
      </c>
      <c r="G86" s="75">
        <v>1</v>
      </c>
      <c r="H86" s="75"/>
      <c r="I86" s="74">
        <v>1</v>
      </c>
      <c r="J86" s="25"/>
      <c r="K86" s="315"/>
      <c r="L86" s="315"/>
      <c r="M86" s="279">
        <v>1940</v>
      </c>
      <c r="N86" s="67" t="s">
        <v>13</v>
      </c>
      <c r="O86" s="154"/>
      <c r="P86" s="147">
        <v>102</v>
      </c>
      <c r="Q86" s="114">
        <f t="shared" si="1"/>
        <v>509.10256081081087</v>
      </c>
      <c r="R86" s="75" t="s">
        <v>15</v>
      </c>
      <c r="S86" s="27"/>
    </row>
    <row r="87" spans="1:19" ht="15" customHeight="1">
      <c r="A87" s="317">
        <v>2013</v>
      </c>
      <c r="B87" s="75" t="s">
        <v>127</v>
      </c>
      <c r="C87" s="597"/>
      <c r="D87" s="597"/>
      <c r="E87" s="597"/>
      <c r="F87" s="68">
        <v>1</v>
      </c>
      <c r="G87" s="75"/>
      <c r="H87" s="75">
        <v>1</v>
      </c>
      <c r="I87" s="74">
        <v>1</v>
      </c>
      <c r="J87" s="25"/>
      <c r="K87" s="315"/>
      <c r="L87" s="315"/>
      <c r="M87" s="279">
        <v>1939</v>
      </c>
      <c r="N87" s="67" t="s">
        <v>13</v>
      </c>
      <c r="O87" s="154"/>
      <c r="P87" s="147">
        <v>372</v>
      </c>
      <c r="Q87" s="114">
        <f t="shared" si="1"/>
        <v>1856.7269864864866</v>
      </c>
      <c r="R87" s="75" t="s">
        <v>15</v>
      </c>
      <c r="S87" s="27"/>
    </row>
    <row r="88" spans="1:19" ht="15" customHeight="1">
      <c r="A88" s="317">
        <v>2013</v>
      </c>
      <c r="B88" s="75" t="s">
        <v>127</v>
      </c>
      <c r="C88" s="597"/>
      <c r="D88" s="597"/>
      <c r="E88" s="597"/>
      <c r="F88" s="68">
        <v>1</v>
      </c>
      <c r="G88" s="75"/>
      <c r="H88" s="75">
        <v>1</v>
      </c>
      <c r="I88" s="74">
        <v>1</v>
      </c>
      <c r="J88" s="25"/>
      <c r="K88" s="315"/>
      <c r="L88" s="315"/>
      <c r="M88" s="279">
        <v>1937</v>
      </c>
      <c r="N88" s="67" t="s">
        <v>13</v>
      </c>
      <c r="O88" s="154"/>
      <c r="P88" s="147">
        <v>128</v>
      </c>
      <c r="Q88" s="114">
        <f t="shared" si="1"/>
        <v>638.8738018018018</v>
      </c>
      <c r="R88" s="75" t="s">
        <v>15</v>
      </c>
      <c r="S88" s="27"/>
    </row>
    <row r="89" spans="1:19" ht="15" customHeight="1">
      <c r="A89" s="317">
        <v>2013</v>
      </c>
      <c r="B89" s="75" t="s">
        <v>127</v>
      </c>
      <c r="C89" s="597"/>
      <c r="D89" s="597"/>
      <c r="E89" s="597"/>
      <c r="F89" s="68">
        <v>1</v>
      </c>
      <c r="G89" s="75"/>
      <c r="H89" s="75">
        <v>1</v>
      </c>
      <c r="I89" s="74">
        <v>1</v>
      </c>
      <c r="J89" s="25"/>
      <c r="K89" s="315"/>
      <c r="L89" s="315"/>
      <c r="M89" s="279">
        <v>1940</v>
      </c>
      <c r="N89" s="67" t="s">
        <v>13</v>
      </c>
      <c r="O89" s="154"/>
      <c r="P89" s="147">
        <v>2</v>
      </c>
      <c r="Q89" s="114">
        <f t="shared" si="1"/>
        <v>9.982403153153154</v>
      </c>
      <c r="R89" s="75" t="s">
        <v>15</v>
      </c>
      <c r="S89" s="27"/>
    </row>
    <row r="90" spans="1:19" ht="15" customHeight="1">
      <c r="A90" s="317">
        <v>2013</v>
      </c>
      <c r="B90" s="75" t="s">
        <v>127</v>
      </c>
      <c r="C90" s="597"/>
      <c r="D90" s="597"/>
      <c r="E90" s="597"/>
      <c r="F90" s="68">
        <v>1</v>
      </c>
      <c r="G90" s="75">
        <v>1</v>
      </c>
      <c r="H90" s="75"/>
      <c r="I90" s="74">
        <v>1</v>
      </c>
      <c r="J90" s="25"/>
      <c r="K90" s="319"/>
      <c r="L90" s="319"/>
      <c r="M90" s="69">
        <v>1922</v>
      </c>
      <c r="N90" s="67" t="s">
        <v>13</v>
      </c>
      <c r="O90" s="154"/>
      <c r="P90" s="147">
        <v>312</v>
      </c>
      <c r="Q90" s="114">
        <f t="shared" si="1"/>
        <v>1557.254891891892</v>
      </c>
      <c r="R90" s="75" t="s">
        <v>15</v>
      </c>
      <c r="S90" s="27"/>
    </row>
    <row r="91" spans="1:18" s="43" customFormat="1" ht="15" customHeight="1">
      <c r="A91" s="608" t="s">
        <v>159</v>
      </c>
      <c r="B91" s="608"/>
      <c r="C91" s="40"/>
      <c r="D91" s="40"/>
      <c r="E91" s="40"/>
      <c r="F91" s="51">
        <f>SUM(F32:F90)</f>
        <v>59</v>
      </c>
      <c r="G91" s="51">
        <f>SUM(G32:G90)</f>
        <v>25</v>
      </c>
      <c r="H91" s="51">
        <f>SUM(H32:H90)</f>
        <v>34</v>
      </c>
      <c r="I91" s="51">
        <f>SUM(I32:I90)</f>
        <v>59</v>
      </c>
      <c r="J91" s="51">
        <f>SUM(J32:J90)</f>
        <v>0</v>
      </c>
      <c r="K91" s="72"/>
      <c r="L91" s="72"/>
      <c r="M91" s="285"/>
      <c r="N91" s="72"/>
      <c r="O91" s="148"/>
      <c r="P91" s="155">
        <f>SUM(P32:P90)</f>
        <v>8880</v>
      </c>
      <c r="Q91" s="228">
        <v>44321.87</v>
      </c>
      <c r="R91" s="160" t="s">
        <v>154</v>
      </c>
    </row>
    <row r="92" spans="1:20" s="43" customFormat="1" ht="15" customHeight="1">
      <c r="A92" s="650" t="s">
        <v>145</v>
      </c>
      <c r="B92" s="650"/>
      <c r="C92" s="20"/>
      <c r="D92" s="20"/>
      <c r="E92" s="20"/>
      <c r="F92" s="20"/>
      <c r="G92" s="20"/>
      <c r="H92" s="20"/>
      <c r="I92" s="20"/>
      <c r="J92" s="20"/>
      <c r="K92" s="20"/>
      <c r="L92" s="20"/>
      <c r="M92" s="297"/>
      <c r="N92" s="20"/>
      <c r="O92" s="149"/>
      <c r="P92" s="149"/>
      <c r="Q92" s="229"/>
      <c r="R92" s="20"/>
      <c r="S92" s="65"/>
      <c r="T92" s="66"/>
    </row>
    <row r="93" spans="1:18" ht="30" customHeight="1">
      <c r="A93" s="24" t="s">
        <v>124</v>
      </c>
      <c r="B93" s="24" t="s">
        <v>125</v>
      </c>
      <c r="C93" s="24" t="s">
        <v>138</v>
      </c>
      <c r="D93" s="24" t="s">
        <v>44</v>
      </c>
      <c r="E93" s="24" t="s">
        <v>45</v>
      </c>
      <c r="F93" s="23" t="s">
        <v>62</v>
      </c>
      <c r="G93" s="24" t="s">
        <v>156</v>
      </c>
      <c r="H93" s="24" t="s">
        <v>157</v>
      </c>
      <c r="I93" s="24" t="s">
        <v>69</v>
      </c>
      <c r="J93" s="24" t="s">
        <v>63</v>
      </c>
      <c r="K93" s="24" t="s">
        <v>216</v>
      </c>
      <c r="L93" s="24" t="s">
        <v>18</v>
      </c>
      <c r="M93" s="316" t="s">
        <v>61</v>
      </c>
      <c r="N93" s="24" t="s">
        <v>10</v>
      </c>
      <c r="O93" s="146" t="s">
        <v>122</v>
      </c>
      <c r="P93" s="146" t="s">
        <v>123</v>
      </c>
      <c r="Q93" s="140" t="s">
        <v>11</v>
      </c>
      <c r="R93" s="140" t="s">
        <v>21</v>
      </c>
    </row>
    <row r="94" spans="1:18" ht="15" customHeight="1">
      <c r="A94" s="317">
        <v>2013</v>
      </c>
      <c r="B94" s="75" t="s">
        <v>128</v>
      </c>
      <c r="C94" s="597"/>
      <c r="D94" s="597"/>
      <c r="E94" s="597"/>
      <c r="F94" s="68">
        <v>1</v>
      </c>
      <c r="G94" s="75">
        <v>1</v>
      </c>
      <c r="H94" s="75"/>
      <c r="I94" s="75">
        <v>1</v>
      </c>
      <c r="J94" s="25"/>
      <c r="K94" s="315"/>
      <c r="L94" s="315"/>
      <c r="M94" s="69">
        <v>1932</v>
      </c>
      <c r="N94" s="69" t="s">
        <v>13</v>
      </c>
      <c r="O94" s="204"/>
      <c r="P94" s="147">
        <v>484</v>
      </c>
      <c r="Q94" s="114">
        <f aca="true" t="shared" si="2" ref="Q94:Q99">3513.24/995*P94</f>
        <v>1708.9529246231155</v>
      </c>
      <c r="R94" s="82" t="s">
        <v>16</v>
      </c>
    </row>
    <row r="95" spans="1:18" s="26" customFormat="1" ht="15" customHeight="1">
      <c r="A95" s="317">
        <v>2013</v>
      </c>
      <c r="B95" s="48" t="s">
        <v>128</v>
      </c>
      <c r="C95" s="597"/>
      <c r="D95" s="597"/>
      <c r="E95" s="597"/>
      <c r="F95" s="49">
        <v>1</v>
      </c>
      <c r="G95" s="48"/>
      <c r="H95" s="48">
        <v>1</v>
      </c>
      <c r="I95" s="48">
        <v>1</v>
      </c>
      <c r="J95" s="70"/>
      <c r="K95" s="404"/>
      <c r="L95" s="404"/>
      <c r="M95" s="49">
        <v>1926</v>
      </c>
      <c r="N95" s="49" t="s">
        <v>13</v>
      </c>
      <c r="O95" s="189"/>
      <c r="P95" s="147">
        <v>0</v>
      </c>
      <c r="Q95" s="114">
        <f t="shared" si="2"/>
        <v>0</v>
      </c>
      <c r="R95" s="133" t="s">
        <v>16</v>
      </c>
    </row>
    <row r="96" spans="1:18" s="26" customFormat="1" ht="15" customHeight="1">
      <c r="A96" s="317">
        <v>2013</v>
      </c>
      <c r="B96" s="48" t="s">
        <v>128</v>
      </c>
      <c r="C96" s="597"/>
      <c r="D96" s="597"/>
      <c r="E96" s="597"/>
      <c r="F96" s="49">
        <v>1</v>
      </c>
      <c r="G96" s="48"/>
      <c r="H96" s="48">
        <v>1</v>
      </c>
      <c r="I96" s="48">
        <v>1</v>
      </c>
      <c r="J96" s="70"/>
      <c r="K96" s="70"/>
      <c r="L96" s="70"/>
      <c r="M96" s="49">
        <v>1933</v>
      </c>
      <c r="N96" s="49" t="s">
        <v>13</v>
      </c>
      <c r="O96" s="189"/>
      <c r="P96" s="147">
        <v>251</v>
      </c>
      <c r="Q96" s="114">
        <f t="shared" si="2"/>
        <v>886.2545125628139</v>
      </c>
      <c r="R96" s="133" t="s">
        <v>16</v>
      </c>
    </row>
    <row r="97" spans="1:18" s="26" customFormat="1" ht="15" customHeight="1">
      <c r="A97" s="317">
        <v>2013</v>
      </c>
      <c r="B97" s="48" t="s">
        <v>128</v>
      </c>
      <c r="C97" s="597"/>
      <c r="D97" s="597"/>
      <c r="E97" s="597"/>
      <c r="F97" s="49">
        <v>1</v>
      </c>
      <c r="G97" s="48">
        <v>1</v>
      </c>
      <c r="H97" s="48"/>
      <c r="I97" s="48">
        <v>1</v>
      </c>
      <c r="J97" s="70"/>
      <c r="K97" s="70"/>
      <c r="L97" s="70"/>
      <c r="M97" s="49">
        <v>1927</v>
      </c>
      <c r="N97" s="49" t="s">
        <v>13</v>
      </c>
      <c r="O97" s="189"/>
      <c r="P97" s="147">
        <v>251</v>
      </c>
      <c r="Q97" s="114">
        <f t="shared" si="2"/>
        <v>886.2545125628139</v>
      </c>
      <c r="R97" s="133" t="s">
        <v>16</v>
      </c>
    </row>
    <row r="98" spans="1:18" s="26" customFormat="1" ht="15" customHeight="1">
      <c r="A98" s="317">
        <v>2013</v>
      </c>
      <c r="B98" s="48" t="s">
        <v>128</v>
      </c>
      <c r="C98" s="597"/>
      <c r="D98" s="597"/>
      <c r="E98" s="597"/>
      <c r="F98" s="49">
        <v>1</v>
      </c>
      <c r="G98" s="48">
        <v>1</v>
      </c>
      <c r="H98" s="48"/>
      <c r="I98" s="48">
        <v>1</v>
      </c>
      <c r="J98" s="70"/>
      <c r="K98" s="70"/>
      <c r="L98" s="70"/>
      <c r="M98" s="49">
        <v>1928</v>
      </c>
      <c r="N98" s="49" t="s">
        <v>13</v>
      </c>
      <c r="O98" s="189"/>
      <c r="P98" s="147">
        <v>0</v>
      </c>
      <c r="Q98" s="114">
        <f t="shared" si="2"/>
        <v>0</v>
      </c>
      <c r="R98" s="133" t="s">
        <v>16</v>
      </c>
    </row>
    <row r="99" spans="1:18" ht="15" customHeight="1">
      <c r="A99" s="317">
        <v>2013</v>
      </c>
      <c r="B99" s="75" t="s">
        <v>128</v>
      </c>
      <c r="C99" s="597"/>
      <c r="D99" s="597"/>
      <c r="E99" s="597"/>
      <c r="F99" s="68">
        <v>1</v>
      </c>
      <c r="G99" s="75"/>
      <c r="H99" s="75">
        <v>1</v>
      </c>
      <c r="I99" s="75">
        <v>1</v>
      </c>
      <c r="J99" s="25"/>
      <c r="K99" s="25"/>
      <c r="L99" s="25"/>
      <c r="M99" s="69">
        <v>1929</v>
      </c>
      <c r="N99" s="69" t="s">
        <v>13</v>
      </c>
      <c r="O99" s="204"/>
      <c r="P99" s="147">
        <v>9</v>
      </c>
      <c r="Q99" s="114">
        <f t="shared" si="2"/>
        <v>31.77805025125628</v>
      </c>
      <c r="R99" s="82" t="s">
        <v>16</v>
      </c>
    </row>
    <row r="100" spans="1:18" s="43" customFormat="1" ht="15" customHeight="1">
      <c r="A100" s="608" t="s">
        <v>160</v>
      </c>
      <c r="B100" s="608"/>
      <c r="C100" s="40"/>
      <c r="D100" s="40"/>
      <c r="E100" s="40"/>
      <c r="F100" s="51">
        <f>SUM(F94:F99)</f>
        <v>6</v>
      </c>
      <c r="G100" s="51">
        <f>SUM(G94:G99)</f>
        <v>3</v>
      </c>
      <c r="H100" s="51">
        <f>SUM(H94:H99)</f>
        <v>3</v>
      </c>
      <c r="I100" s="51">
        <f>SUM(I94:I99)</f>
        <v>6</v>
      </c>
      <c r="J100" s="51">
        <f>SUM(J94:J99)</f>
        <v>0</v>
      </c>
      <c r="K100" s="72"/>
      <c r="L100" s="72"/>
      <c r="M100" s="72"/>
      <c r="N100" s="72"/>
      <c r="O100" s="148"/>
      <c r="P100" s="155">
        <f>SUM(P94:P99)</f>
        <v>995</v>
      </c>
      <c r="Q100" s="228">
        <v>3513.24</v>
      </c>
      <c r="R100" s="160" t="s">
        <v>155</v>
      </c>
    </row>
    <row r="101" spans="1:20" s="43" customFormat="1" ht="15" customHeight="1">
      <c r="A101" s="650" t="s">
        <v>146</v>
      </c>
      <c r="B101" s="650"/>
      <c r="C101" s="20"/>
      <c r="D101" s="20"/>
      <c r="E101" s="20"/>
      <c r="F101" s="20"/>
      <c r="G101" s="20"/>
      <c r="H101" s="20"/>
      <c r="I101" s="20"/>
      <c r="J101" s="20"/>
      <c r="K101" s="20"/>
      <c r="L101" s="20"/>
      <c r="M101" s="20"/>
      <c r="N101" s="20"/>
      <c r="O101" s="149"/>
      <c r="P101" s="149"/>
      <c r="Q101" s="229"/>
      <c r="R101" s="20"/>
      <c r="S101" s="65"/>
      <c r="T101" s="66"/>
    </row>
    <row r="102" spans="1:18" ht="30" customHeight="1">
      <c r="A102" s="24" t="s">
        <v>124</v>
      </c>
      <c r="B102" s="24" t="s">
        <v>125</v>
      </c>
      <c r="C102" s="24" t="s">
        <v>138</v>
      </c>
      <c r="D102" s="24" t="s">
        <v>44</v>
      </c>
      <c r="E102" s="24" t="s">
        <v>45</v>
      </c>
      <c r="F102" s="23" t="s">
        <v>62</v>
      </c>
      <c r="G102" s="24" t="s">
        <v>156</v>
      </c>
      <c r="H102" s="24" t="s">
        <v>157</v>
      </c>
      <c r="I102" s="24" t="s">
        <v>69</v>
      </c>
      <c r="J102" s="24" t="s">
        <v>63</v>
      </c>
      <c r="K102" s="24" t="s">
        <v>216</v>
      </c>
      <c r="L102" s="24" t="s">
        <v>18</v>
      </c>
      <c r="M102" s="24" t="s">
        <v>61</v>
      </c>
      <c r="N102" s="24" t="s">
        <v>10</v>
      </c>
      <c r="O102" s="146" t="s">
        <v>122</v>
      </c>
      <c r="P102" s="146" t="s">
        <v>123</v>
      </c>
      <c r="Q102" s="140" t="s">
        <v>11</v>
      </c>
      <c r="R102" s="140" t="s">
        <v>21</v>
      </c>
    </row>
    <row r="103" spans="1:18" ht="15" customHeight="1">
      <c r="A103" s="317">
        <v>2013</v>
      </c>
      <c r="B103" s="75" t="s">
        <v>129</v>
      </c>
      <c r="C103" s="597"/>
      <c r="D103" s="597"/>
      <c r="E103" s="597"/>
      <c r="F103" s="68">
        <v>1</v>
      </c>
      <c r="G103" s="68"/>
      <c r="H103" s="68">
        <v>1</v>
      </c>
      <c r="I103" s="68">
        <v>1</v>
      </c>
      <c r="J103" s="25"/>
      <c r="K103" s="295"/>
      <c r="L103" s="315"/>
      <c r="M103" s="69">
        <v>1932</v>
      </c>
      <c r="N103" s="69" t="s">
        <v>13</v>
      </c>
      <c r="O103" s="204"/>
      <c r="P103" s="147">
        <v>9</v>
      </c>
      <c r="Q103" s="114">
        <f>29856.43/5885*P103</f>
        <v>45.65979099405267</v>
      </c>
      <c r="R103" s="82" t="s">
        <v>16</v>
      </c>
    </row>
    <row r="104" spans="1:18" ht="15" customHeight="1">
      <c r="A104" s="317">
        <v>2013</v>
      </c>
      <c r="B104" s="75" t="s">
        <v>129</v>
      </c>
      <c r="C104" s="597"/>
      <c r="D104" s="597"/>
      <c r="E104" s="597"/>
      <c r="F104" s="68">
        <v>1</v>
      </c>
      <c r="G104" s="68">
        <v>1</v>
      </c>
      <c r="H104" s="68"/>
      <c r="I104" s="68">
        <v>1</v>
      </c>
      <c r="J104" s="25"/>
      <c r="K104" s="295"/>
      <c r="L104" s="315"/>
      <c r="M104" s="69">
        <v>1927</v>
      </c>
      <c r="N104" s="69" t="s">
        <v>13</v>
      </c>
      <c r="O104" s="204"/>
      <c r="P104" s="147">
        <v>0</v>
      </c>
      <c r="Q104" s="114">
        <f aca="true" t="shared" si="3" ref="Q104:Q129">29856.43/5885*P104</f>
        <v>0</v>
      </c>
      <c r="R104" s="82" t="s">
        <v>16</v>
      </c>
    </row>
    <row r="105" spans="1:18" ht="15" customHeight="1">
      <c r="A105" s="317">
        <v>2013</v>
      </c>
      <c r="B105" s="75" t="s">
        <v>129</v>
      </c>
      <c r="C105" s="597"/>
      <c r="D105" s="597"/>
      <c r="E105" s="597"/>
      <c r="F105" s="68">
        <v>1</v>
      </c>
      <c r="G105" s="68"/>
      <c r="H105" s="68">
        <v>1</v>
      </c>
      <c r="I105" s="68">
        <v>1</v>
      </c>
      <c r="J105" s="25"/>
      <c r="K105" s="295"/>
      <c r="L105" s="315"/>
      <c r="M105" s="69">
        <v>1932</v>
      </c>
      <c r="N105" s="69" t="s">
        <v>13</v>
      </c>
      <c r="O105" s="204"/>
      <c r="P105" s="147">
        <v>150</v>
      </c>
      <c r="Q105" s="114">
        <f t="shared" si="3"/>
        <v>760.9965165675445</v>
      </c>
      <c r="R105" s="82" t="s">
        <v>16</v>
      </c>
    </row>
    <row r="106" spans="1:18" ht="15" customHeight="1">
      <c r="A106" s="317">
        <v>2013</v>
      </c>
      <c r="B106" s="75" t="s">
        <v>129</v>
      </c>
      <c r="C106" s="597"/>
      <c r="D106" s="597"/>
      <c r="E106" s="597"/>
      <c r="F106" s="68">
        <v>1</v>
      </c>
      <c r="G106" s="68"/>
      <c r="H106" s="68">
        <v>1</v>
      </c>
      <c r="I106" s="68">
        <v>1</v>
      </c>
      <c r="J106" s="25"/>
      <c r="K106" s="295"/>
      <c r="L106" s="315"/>
      <c r="M106" s="69">
        <v>1930</v>
      </c>
      <c r="N106" s="69" t="s">
        <v>13</v>
      </c>
      <c r="O106" s="204"/>
      <c r="P106" s="147">
        <v>204</v>
      </c>
      <c r="Q106" s="114">
        <f t="shared" si="3"/>
        <v>1034.9552625318606</v>
      </c>
      <c r="R106" s="82" t="s">
        <v>16</v>
      </c>
    </row>
    <row r="107" spans="1:18" ht="15" customHeight="1">
      <c r="A107" s="317">
        <v>2013</v>
      </c>
      <c r="B107" s="75" t="s">
        <v>129</v>
      </c>
      <c r="C107" s="597"/>
      <c r="D107" s="597"/>
      <c r="E107" s="597"/>
      <c r="F107" s="68">
        <v>1</v>
      </c>
      <c r="G107" s="68">
        <v>1</v>
      </c>
      <c r="H107" s="68"/>
      <c r="I107" s="68">
        <v>1</v>
      </c>
      <c r="J107" s="25"/>
      <c r="K107" s="295"/>
      <c r="L107" s="315"/>
      <c r="M107" s="69">
        <v>1933</v>
      </c>
      <c r="N107" s="69" t="s">
        <v>13</v>
      </c>
      <c r="O107" s="204"/>
      <c r="P107" s="147">
        <v>3</v>
      </c>
      <c r="Q107" s="114">
        <f t="shared" si="3"/>
        <v>15.219930331350891</v>
      </c>
      <c r="R107" s="82" t="s">
        <v>16</v>
      </c>
    </row>
    <row r="108" spans="1:18" ht="15" customHeight="1">
      <c r="A108" s="317">
        <v>2013</v>
      </c>
      <c r="B108" s="75" t="s">
        <v>129</v>
      </c>
      <c r="C108" s="597"/>
      <c r="D108" s="597"/>
      <c r="E108" s="597"/>
      <c r="F108" s="68">
        <v>1</v>
      </c>
      <c r="G108" s="68">
        <v>1</v>
      </c>
      <c r="H108" s="68"/>
      <c r="I108" s="68">
        <v>1</v>
      </c>
      <c r="J108" s="25"/>
      <c r="K108" s="295"/>
      <c r="L108" s="315"/>
      <c r="M108" s="69">
        <v>1932</v>
      </c>
      <c r="N108" s="69" t="s">
        <v>13</v>
      </c>
      <c r="O108" s="204"/>
      <c r="P108" s="147">
        <v>1</v>
      </c>
      <c r="Q108" s="114">
        <f t="shared" si="3"/>
        <v>5.073310110450297</v>
      </c>
      <c r="R108" s="82" t="s">
        <v>16</v>
      </c>
    </row>
    <row r="109" spans="1:18" ht="15" customHeight="1">
      <c r="A109" s="317">
        <v>2013</v>
      </c>
      <c r="B109" s="75" t="s">
        <v>129</v>
      </c>
      <c r="C109" s="597"/>
      <c r="D109" s="597"/>
      <c r="E109" s="597"/>
      <c r="F109" s="68">
        <v>1</v>
      </c>
      <c r="G109" s="68"/>
      <c r="H109" s="68">
        <v>1</v>
      </c>
      <c r="I109" s="68">
        <v>1</v>
      </c>
      <c r="J109" s="25"/>
      <c r="K109" s="295"/>
      <c r="L109" s="315"/>
      <c r="M109" s="69">
        <v>1963</v>
      </c>
      <c r="N109" s="69" t="s">
        <v>13</v>
      </c>
      <c r="O109" s="204"/>
      <c r="P109" s="147">
        <v>0</v>
      </c>
      <c r="Q109" s="114">
        <f t="shared" si="3"/>
        <v>0</v>
      </c>
      <c r="R109" s="82" t="s">
        <v>16</v>
      </c>
    </row>
    <row r="110" spans="1:18" ht="15" customHeight="1">
      <c r="A110" s="317">
        <v>2013</v>
      </c>
      <c r="B110" s="75" t="s">
        <v>129</v>
      </c>
      <c r="C110" s="597"/>
      <c r="D110" s="597"/>
      <c r="E110" s="597"/>
      <c r="F110" s="68">
        <v>1</v>
      </c>
      <c r="G110" s="68"/>
      <c r="H110" s="68">
        <v>1</v>
      </c>
      <c r="I110" s="68">
        <v>1</v>
      </c>
      <c r="J110" s="25"/>
      <c r="K110" s="295"/>
      <c r="L110" s="315"/>
      <c r="M110" s="69">
        <v>1936</v>
      </c>
      <c r="N110" s="69" t="s">
        <v>13</v>
      </c>
      <c r="O110" s="204"/>
      <c r="P110" s="147">
        <v>305</v>
      </c>
      <c r="Q110" s="114">
        <f t="shared" si="3"/>
        <v>1547.3595836873405</v>
      </c>
      <c r="R110" s="82" t="s">
        <v>16</v>
      </c>
    </row>
    <row r="111" spans="1:18" ht="15" customHeight="1">
      <c r="A111" s="317">
        <v>2013</v>
      </c>
      <c r="B111" s="75" t="s">
        <v>129</v>
      </c>
      <c r="C111" s="597"/>
      <c r="D111" s="597"/>
      <c r="E111" s="597"/>
      <c r="F111" s="68">
        <v>1</v>
      </c>
      <c r="G111" s="68"/>
      <c r="H111" s="68">
        <v>1</v>
      </c>
      <c r="I111" s="68">
        <v>1</v>
      </c>
      <c r="J111" s="25"/>
      <c r="K111" s="295"/>
      <c r="L111" s="315"/>
      <c r="M111" s="69">
        <v>1929</v>
      </c>
      <c r="N111" s="69" t="s">
        <v>13</v>
      </c>
      <c r="O111" s="204"/>
      <c r="P111" s="147">
        <v>3</v>
      </c>
      <c r="Q111" s="114">
        <f t="shared" si="3"/>
        <v>15.219930331350891</v>
      </c>
      <c r="R111" s="82" t="s">
        <v>16</v>
      </c>
    </row>
    <row r="112" spans="1:18" ht="15" customHeight="1">
      <c r="A112" s="317">
        <v>2013</v>
      </c>
      <c r="B112" s="75" t="s">
        <v>129</v>
      </c>
      <c r="C112" s="597"/>
      <c r="D112" s="597"/>
      <c r="E112" s="597"/>
      <c r="F112" s="68">
        <v>1</v>
      </c>
      <c r="G112" s="68">
        <v>1</v>
      </c>
      <c r="H112" s="68"/>
      <c r="I112" s="68">
        <v>1</v>
      </c>
      <c r="J112" s="25"/>
      <c r="K112" s="295"/>
      <c r="L112" s="281"/>
      <c r="M112" s="69">
        <v>1935</v>
      </c>
      <c r="N112" s="69" t="s">
        <v>13</v>
      </c>
      <c r="O112" s="204"/>
      <c r="P112" s="147">
        <v>724</v>
      </c>
      <c r="Q112" s="114">
        <f t="shared" si="3"/>
        <v>3673.076519966015</v>
      </c>
      <c r="R112" s="82" t="s">
        <v>16</v>
      </c>
    </row>
    <row r="113" spans="1:18" ht="15" customHeight="1">
      <c r="A113" s="317">
        <v>2013</v>
      </c>
      <c r="B113" s="75" t="s">
        <v>129</v>
      </c>
      <c r="C113" s="597"/>
      <c r="D113" s="597"/>
      <c r="E113" s="597"/>
      <c r="F113" s="68">
        <v>1</v>
      </c>
      <c r="G113" s="68">
        <v>1</v>
      </c>
      <c r="H113" s="68"/>
      <c r="I113" s="68">
        <v>1</v>
      </c>
      <c r="J113" s="25"/>
      <c r="K113" s="295"/>
      <c r="L113" s="281"/>
      <c r="M113" s="69">
        <v>1948</v>
      </c>
      <c r="N113" s="69" t="s">
        <v>13</v>
      </c>
      <c r="O113" s="204"/>
      <c r="P113" s="147">
        <v>256</v>
      </c>
      <c r="Q113" s="114">
        <f t="shared" si="3"/>
        <v>1298.767388275276</v>
      </c>
      <c r="R113" s="82" t="s">
        <v>16</v>
      </c>
    </row>
    <row r="114" spans="1:18" ht="15" customHeight="1">
      <c r="A114" s="317">
        <v>2013</v>
      </c>
      <c r="B114" s="75" t="s">
        <v>129</v>
      </c>
      <c r="C114" s="597"/>
      <c r="D114" s="597"/>
      <c r="E114" s="597"/>
      <c r="F114" s="68">
        <v>1</v>
      </c>
      <c r="G114" s="68"/>
      <c r="H114" s="68">
        <v>1</v>
      </c>
      <c r="I114" s="68">
        <v>1</v>
      </c>
      <c r="J114" s="25"/>
      <c r="K114" s="295"/>
      <c r="L114" s="281"/>
      <c r="M114" s="69">
        <v>1931</v>
      </c>
      <c r="N114" s="69" t="s">
        <v>13</v>
      </c>
      <c r="O114" s="204"/>
      <c r="P114" s="147">
        <v>208</v>
      </c>
      <c r="Q114" s="114">
        <f t="shared" si="3"/>
        <v>1055.2485029736617</v>
      </c>
      <c r="R114" s="82" t="s">
        <v>16</v>
      </c>
    </row>
    <row r="115" spans="1:18" ht="15" customHeight="1">
      <c r="A115" s="317">
        <v>2013</v>
      </c>
      <c r="B115" s="75" t="s">
        <v>129</v>
      </c>
      <c r="C115" s="597"/>
      <c r="D115" s="597"/>
      <c r="E115" s="597"/>
      <c r="F115" s="68">
        <v>1</v>
      </c>
      <c r="G115" s="68">
        <v>1</v>
      </c>
      <c r="H115" s="68"/>
      <c r="I115" s="68">
        <v>1</v>
      </c>
      <c r="J115" s="25"/>
      <c r="K115" s="295"/>
      <c r="L115" s="281"/>
      <c r="M115" s="69">
        <v>1927</v>
      </c>
      <c r="N115" s="69" t="s">
        <v>13</v>
      </c>
      <c r="O115" s="204"/>
      <c r="P115" s="147">
        <v>54</v>
      </c>
      <c r="Q115" s="114">
        <f t="shared" si="3"/>
        <v>273.95874596431605</v>
      </c>
      <c r="R115" s="82" t="s">
        <v>16</v>
      </c>
    </row>
    <row r="116" spans="1:18" ht="15" customHeight="1">
      <c r="A116" s="317">
        <v>2013</v>
      </c>
      <c r="B116" s="75" t="s">
        <v>129</v>
      </c>
      <c r="C116" s="597"/>
      <c r="D116" s="597"/>
      <c r="E116" s="597"/>
      <c r="F116" s="68">
        <v>1</v>
      </c>
      <c r="G116" s="68">
        <v>1</v>
      </c>
      <c r="H116" s="68"/>
      <c r="I116" s="68">
        <v>1</v>
      </c>
      <c r="J116" s="25"/>
      <c r="K116" s="295"/>
      <c r="L116" s="281"/>
      <c r="M116" s="69">
        <v>1946</v>
      </c>
      <c r="N116" s="69" t="s">
        <v>13</v>
      </c>
      <c r="O116" s="204"/>
      <c r="P116" s="147">
        <v>460</v>
      </c>
      <c r="Q116" s="114">
        <f t="shared" si="3"/>
        <v>2333.7226508071367</v>
      </c>
      <c r="R116" s="82" t="s">
        <v>16</v>
      </c>
    </row>
    <row r="117" spans="1:18" ht="15" customHeight="1">
      <c r="A117" s="317">
        <v>2013</v>
      </c>
      <c r="B117" s="75" t="s">
        <v>129</v>
      </c>
      <c r="C117" s="597"/>
      <c r="D117" s="597"/>
      <c r="E117" s="597"/>
      <c r="F117" s="68">
        <v>1</v>
      </c>
      <c r="G117" s="68"/>
      <c r="H117" s="68">
        <v>1</v>
      </c>
      <c r="I117" s="68">
        <v>1</v>
      </c>
      <c r="J117" s="25"/>
      <c r="K117" s="295"/>
      <c r="L117" s="281"/>
      <c r="M117" s="69">
        <v>1930</v>
      </c>
      <c r="N117" s="69" t="s">
        <v>13</v>
      </c>
      <c r="O117" s="204"/>
      <c r="P117" s="147">
        <v>721</v>
      </c>
      <c r="Q117" s="114">
        <f t="shared" si="3"/>
        <v>3657.856589634664</v>
      </c>
      <c r="R117" s="82" t="s">
        <v>16</v>
      </c>
    </row>
    <row r="118" spans="1:18" ht="15" customHeight="1">
      <c r="A118" s="317">
        <v>2013</v>
      </c>
      <c r="B118" s="75" t="s">
        <v>129</v>
      </c>
      <c r="C118" s="597"/>
      <c r="D118" s="597"/>
      <c r="E118" s="597"/>
      <c r="F118" s="68">
        <v>1</v>
      </c>
      <c r="G118" s="68">
        <v>1</v>
      </c>
      <c r="H118" s="68"/>
      <c r="I118" s="68">
        <v>1</v>
      </c>
      <c r="J118" s="25"/>
      <c r="K118" s="295"/>
      <c r="L118" s="281"/>
      <c r="M118" s="69">
        <v>1926</v>
      </c>
      <c r="N118" s="69" t="s">
        <v>13</v>
      </c>
      <c r="O118" s="204"/>
      <c r="P118" s="147">
        <v>0</v>
      </c>
      <c r="Q118" s="114">
        <f t="shared" si="3"/>
        <v>0</v>
      </c>
      <c r="R118" s="82" t="s">
        <v>16</v>
      </c>
    </row>
    <row r="119" spans="1:18" ht="15" customHeight="1">
      <c r="A119" s="317">
        <v>2013</v>
      </c>
      <c r="B119" s="75" t="s">
        <v>129</v>
      </c>
      <c r="C119" s="597"/>
      <c r="D119" s="597"/>
      <c r="E119" s="597"/>
      <c r="F119" s="68">
        <v>1</v>
      </c>
      <c r="G119" s="68">
        <v>1</v>
      </c>
      <c r="H119" s="68"/>
      <c r="I119" s="68">
        <v>1</v>
      </c>
      <c r="J119" s="25"/>
      <c r="K119" s="295"/>
      <c r="L119" s="281"/>
      <c r="M119" s="69">
        <v>1921</v>
      </c>
      <c r="N119" s="69" t="s">
        <v>13</v>
      </c>
      <c r="O119" s="204"/>
      <c r="P119" s="147">
        <v>362</v>
      </c>
      <c r="Q119" s="114">
        <f t="shared" si="3"/>
        <v>1836.5382599830075</v>
      </c>
      <c r="R119" s="82" t="s">
        <v>16</v>
      </c>
    </row>
    <row r="120" spans="1:18" ht="15" customHeight="1">
      <c r="A120" s="317">
        <v>2013</v>
      </c>
      <c r="B120" s="75" t="s">
        <v>129</v>
      </c>
      <c r="C120" s="597"/>
      <c r="D120" s="597"/>
      <c r="E120" s="597"/>
      <c r="F120" s="68">
        <v>1</v>
      </c>
      <c r="G120" s="68">
        <v>1</v>
      </c>
      <c r="H120" s="68"/>
      <c r="I120" s="68">
        <v>1</v>
      </c>
      <c r="J120" s="25"/>
      <c r="K120" s="295"/>
      <c r="L120" s="281"/>
      <c r="M120" s="69">
        <v>1923</v>
      </c>
      <c r="N120" s="69" t="s">
        <v>13</v>
      </c>
      <c r="O120" s="204"/>
      <c r="P120" s="147">
        <v>362</v>
      </c>
      <c r="Q120" s="114">
        <f t="shared" si="3"/>
        <v>1836.5382599830075</v>
      </c>
      <c r="R120" s="82" t="s">
        <v>16</v>
      </c>
    </row>
    <row r="121" spans="1:18" ht="15" customHeight="1">
      <c r="A121" s="317">
        <v>2013</v>
      </c>
      <c r="B121" s="75" t="s">
        <v>129</v>
      </c>
      <c r="C121" s="597"/>
      <c r="D121" s="597"/>
      <c r="E121" s="597"/>
      <c r="F121" s="68">
        <v>1</v>
      </c>
      <c r="G121" s="68"/>
      <c r="H121" s="68">
        <v>1</v>
      </c>
      <c r="I121" s="68">
        <v>1</v>
      </c>
      <c r="J121" s="25"/>
      <c r="K121" s="295"/>
      <c r="L121" s="281"/>
      <c r="M121" s="69">
        <v>1924</v>
      </c>
      <c r="N121" s="69" t="s">
        <v>13</v>
      </c>
      <c r="O121" s="204"/>
      <c r="P121" s="147">
        <v>362</v>
      </c>
      <c r="Q121" s="114">
        <f t="shared" si="3"/>
        <v>1836.5382599830075</v>
      </c>
      <c r="R121" s="82" t="s">
        <v>16</v>
      </c>
    </row>
    <row r="122" spans="1:18" ht="15" customHeight="1">
      <c r="A122" s="317">
        <v>2013</v>
      </c>
      <c r="B122" s="75" t="s">
        <v>129</v>
      </c>
      <c r="C122" s="597"/>
      <c r="D122" s="597"/>
      <c r="E122" s="597"/>
      <c r="F122" s="68">
        <v>1</v>
      </c>
      <c r="G122" s="68">
        <v>1</v>
      </c>
      <c r="H122" s="68"/>
      <c r="I122" s="68">
        <v>1</v>
      </c>
      <c r="J122" s="25"/>
      <c r="K122" s="295"/>
      <c r="L122" s="281"/>
      <c r="M122" s="69">
        <v>1930</v>
      </c>
      <c r="N122" s="69" t="s">
        <v>13</v>
      </c>
      <c r="O122" s="204"/>
      <c r="P122" s="147">
        <v>250</v>
      </c>
      <c r="Q122" s="114">
        <f t="shared" si="3"/>
        <v>1268.3275276125744</v>
      </c>
      <c r="R122" s="82" t="s">
        <v>16</v>
      </c>
    </row>
    <row r="123" spans="1:18" ht="15" customHeight="1">
      <c r="A123" s="317">
        <v>2013</v>
      </c>
      <c r="B123" s="75" t="s">
        <v>129</v>
      </c>
      <c r="C123" s="597"/>
      <c r="D123" s="597"/>
      <c r="E123" s="597"/>
      <c r="F123" s="68">
        <v>1</v>
      </c>
      <c r="G123" s="68"/>
      <c r="H123" s="68">
        <v>1</v>
      </c>
      <c r="I123" s="68">
        <v>1</v>
      </c>
      <c r="J123" s="25"/>
      <c r="K123" s="295"/>
      <c r="L123" s="319"/>
      <c r="M123" s="69">
        <v>1924</v>
      </c>
      <c r="N123" s="69" t="s">
        <v>13</v>
      </c>
      <c r="O123" s="204"/>
      <c r="P123" s="147">
        <v>92</v>
      </c>
      <c r="Q123" s="114">
        <f t="shared" si="3"/>
        <v>466.74453016142735</v>
      </c>
      <c r="R123" s="82" t="s">
        <v>16</v>
      </c>
    </row>
    <row r="124" spans="1:18" ht="15" customHeight="1">
      <c r="A124" s="317">
        <v>2013</v>
      </c>
      <c r="B124" s="75" t="s">
        <v>129</v>
      </c>
      <c r="C124" s="597"/>
      <c r="D124" s="597"/>
      <c r="E124" s="597"/>
      <c r="F124" s="68">
        <v>1</v>
      </c>
      <c r="G124" s="68">
        <v>1</v>
      </c>
      <c r="H124" s="68"/>
      <c r="I124" s="68">
        <v>1</v>
      </c>
      <c r="J124" s="25"/>
      <c r="K124" s="295"/>
      <c r="L124" s="315"/>
      <c r="M124" s="69">
        <v>1927</v>
      </c>
      <c r="N124" s="69" t="s">
        <v>13</v>
      </c>
      <c r="O124" s="204"/>
      <c r="P124" s="147">
        <v>296</v>
      </c>
      <c r="Q124" s="114">
        <f t="shared" si="3"/>
        <v>1501.699792693288</v>
      </c>
      <c r="R124" s="82" t="s">
        <v>16</v>
      </c>
    </row>
    <row r="125" spans="1:18" ht="15" customHeight="1">
      <c r="A125" s="317">
        <v>2013</v>
      </c>
      <c r="B125" s="75" t="s">
        <v>129</v>
      </c>
      <c r="C125" s="597"/>
      <c r="D125" s="597"/>
      <c r="E125" s="597"/>
      <c r="F125" s="68">
        <v>1</v>
      </c>
      <c r="G125" s="68"/>
      <c r="H125" s="68">
        <v>1</v>
      </c>
      <c r="I125" s="68">
        <v>1</v>
      </c>
      <c r="J125" s="25"/>
      <c r="K125" s="295"/>
      <c r="L125" s="315"/>
      <c r="M125" s="69">
        <v>1931</v>
      </c>
      <c r="N125" s="69" t="s">
        <v>13</v>
      </c>
      <c r="O125" s="204"/>
      <c r="P125" s="147">
        <v>41</v>
      </c>
      <c r="Q125" s="114">
        <f t="shared" si="3"/>
        <v>208.0057145284622</v>
      </c>
      <c r="R125" s="82" t="s">
        <v>16</v>
      </c>
    </row>
    <row r="126" spans="1:18" ht="15" customHeight="1">
      <c r="A126" s="317">
        <v>2013</v>
      </c>
      <c r="B126" s="75" t="s">
        <v>129</v>
      </c>
      <c r="C126" s="597"/>
      <c r="D126" s="597"/>
      <c r="E126" s="597"/>
      <c r="F126" s="68">
        <v>1</v>
      </c>
      <c r="G126" s="68">
        <v>1</v>
      </c>
      <c r="H126" s="68"/>
      <c r="I126" s="68">
        <v>1</v>
      </c>
      <c r="J126" s="25"/>
      <c r="K126" s="315"/>
      <c r="L126" s="315"/>
      <c r="M126" s="69">
        <v>1933</v>
      </c>
      <c r="N126" s="69" t="s">
        <v>13</v>
      </c>
      <c r="O126" s="204"/>
      <c r="P126" s="147">
        <v>9</v>
      </c>
      <c r="Q126" s="114">
        <f t="shared" si="3"/>
        <v>45.65979099405267</v>
      </c>
      <c r="R126" s="82" t="s">
        <v>16</v>
      </c>
    </row>
    <row r="127" spans="1:18" ht="15" customHeight="1">
      <c r="A127" s="317">
        <v>2013</v>
      </c>
      <c r="B127" s="75" t="s">
        <v>129</v>
      </c>
      <c r="C127" s="597"/>
      <c r="D127" s="597"/>
      <c r="E127" s="597"/>
      <c r="F127" s="68">
        <v>1</v>
      </c>
      <c r="G127" s="68">
        <v>1</v>
      </c>
      <c r="H127" s="68"/>
      <c r="I127" s="68">
        <v>1</v>
      </c>
      <c r="J127" s="25"/>
      <c r="K127" s="315"/>
      <c r="L127" s="315"/>
      <c r="M127" s="69">
        <v>1931</v>
      </c>
      <c r="N127" s="69" t="s">
        <v>13</v>
      </c>
      <c r="O127" s="204"/>
      <c r="P127" s="147">
        <v>304</v>
      </c>
      <c r="Q127" s="114">
        <f t="shared" si="3"/>
        <v>1542.2862735768904</v>
      </c>
      <c r="R127" s="82" t="s">
        <v>16</v>
      </c>
    </row>
    <row r="128" spans="1:18" ht="15" customHeight="1">
      <c r="A128" s="317">
        <v>2013</v>
      </c>
      <c r="B128" s="75" t="s">
        <v>129</v>
      </c>
      <c r="C128" s="597"/>
      <c r="D128" s="597"/>
      <c r="E128" s="597"/>
      <c r="F128" s="68">
        <v>1</v>
      </c>
      <c r="G128" s="68">
        <v>1</v>
      </c>
      <c r="H128" s="68"/>
      <c r="I128" s="68">
        <v>1</v>
      </c>
      <c r="J128" s="25"/>
      <c r="K128" s="269"/>
      <c r="L128" s="269"/>
      <c r="M128" s="69">
        <v>1927</v>
      </c>
      <c r="N128" s="69" t="s">
        <v>13</v>
      </c>
      <c r="O128" s="204"/>
      <c r="P128" s="147">
        <v>627</v>
      </c>
      <c r="Q128" s="114">
        <f t="shared" si="3"/>
        <v>3180.965439252336</v>
      </c>
      <c r="R128" s="82" t="s">
        <v>16</v>
      </c>
    </row>
    <row r="129" spans="1:18" ht="15" customHeight="1">
      <c r="A129" s="317">
        <v>2013</v>
      </c>
      <c r="B129" s="75" t="s">
        <v>129</v>
      </c>
      <c r="C129" s="597"/>
      <c r="D129" s="597"/>
      <c r="E129" s="597"/>
      <c r="F129" s="68">
        <v>1</v>
      </c>
      <c r="G129" s="68"/>
      <c r="H129" s="68">
        <v>1</v>
      </c>
      <c r="I129" s="68">
        <v>1</v>
      </c>
      <c r="J129" s="25"/>
      <c r="K129" s="269"/>
      <c r="L129" s="269"/>
      <c r="M129" s="69">
        <v>1916</v>
      </c>
      <c r="N129" s="69" t="s">
        <v>13</v>
      </c>
      <c r="O129" s="204"/>
      <c r="P129" s="147">
        <v>82</v>
      </c>
      <c r="Q129" s="114">
        <f t="shared" si="3"/>
        <v>416.0114290569244</v>
      </c>
      <c r="R129" s="82" t="s">
        <v>16</v>
      </c>
    </row>
    <row r="130" spans="1:19" s="43" customFormat="1" ht="15" customHeight="1">
      <c r="A130" s="608" t="s">
        <v>161</v>
      </c>
      <c r="B130" s="608"/>
      <c r="C130" s="40"/>
      <c r="D130" s="40"/>
      <c r="E130" s="40"/>
      <c r="F130" s="51">
        <f>SUM(F103:F129)</f>
        <v>27</v>
      </c>
      <c r="G130" s="51">
        <f>SUM(G103:G129)</f>
        <v>15</v>
      </c>
      <c r="H130" s="51">
        <f>SUM(H103:H129)</f>
        <v>12</v>
      </c>
      <c r="I130" s="51">
        <f>SUM(I103:I129)</f>
        <v>27</v>
      </c>
      <c r="J130" s="51">
        <f>SUM(J103:J129)</f>
        <v>0</v>
      </c>
      <c r="K130" s="72"/>
      <c r="L130" s="72"/>
      <c r="M130" s="72"/>
      <c r="N130" s="72"/>
      <c r="O130" s="148"/>
      <c r="P130" s="155">
        <f>SUM(P103:P129)</f>
        <v>5885</v>
      </c>
      <c r="Q130" s="228">
        <v>29856.43</v>
      </c>
      <c r="R130" s="160" t="s">
        <v>154</v>
      </c>
      <c r="S130" s="77"/>
    </row>
    <row r="131" spans="1:20" s="43" customFormat="1" ht="15" customHeight="1">
      <c r="A131" s="650" t="s">
        <v>147</v>
      </c>
      <c r="B131" s="650"/>
      <c r="C131" s="20"/>
      <c r="D131" s="20"/>
      <c r="E131" s="20"/>
      <c r="F131" s="20"/>
      <c r="G131" s="20"/>
      <c r="H131" s="20"/>
      <c r="I131" s="20"/>
      <c r="J131" s="20"/>
      <c r="K131" s="20"/>
      <c r="L131" s="20"/>
      <c r="M131" s="20"/>
      <c r="N131" s="20"/>
      <c r="O131" s="149"/>
      <c r="P131" s="149"/>
      <c r="Q131" s="229"/>
      <c r="R131" s="20"/>
      <c r="S131" s="65"/>
      <c r="T131" s="66"/>
    </row>
    <row r="132" spans="1:18" ht="30" customHeight="1">
      <c r="A132" s="24" t="s">
        <v>124</v>
      </c>
      <c r="B132" s="24" t="s">
        <v>125</v>
      </c>
      <c r="C132" s="24" t="s">
        <v>138</v>
      </c>
      <c r="D132" s="24" t="s">
        <v>44</v>
      </c>
      <c r="E132" s="24" t="s">
        <v>45</v>
      </c>
      <c r="F132" s="23" t="s">
        <v>62</v>
      </c>
      <c r="G132" s="24" t="s">
        <v>156</v>
      </c>
      <c r="H132" s="24" t="s">
        <v>157</v>
      </c>
      <c r="I132" s="24" t="s">
        <v>69</v>
      </c>
      <c r="J132" s="24" t="s">
        <v>63</v>
      </c>
      <c r="K132" s="24" t="s">
        <v>216</v>
      </c>
      <c r="L132" s="24" t="s">
        <v>18</v>
      </c>
      <c r="M132" s="24" t="s">
        <v>61</v>
      </c>
      <c r="N132" s="24" t="s">
        <v>10</v>
      </c>
      <c r="O132" s="146" t="s">
        <v>122</v>
      </c>
      <c r="P132" s="146" t="s">
        <v>123</v>
      </c>
      <c r="Q132" s="140" t="s">
        <v>11</v>
      </c>
      <c r="R132" s="140" t="s">
        <v>21</v>
      </c>
    </row>
    <row r="133" spans="1:18" ht="15" customHeight="1">
      <c r="A133" s="317">
        <v>2013</v>
      </c>
      <c r="B133" s="75" t="s">
        <v>0</v>
      </c>
      <c r="C133" s="597"/>
      <c r="D133" s="597"/>
      <c r="E133" s="597"/>
      <c r="F133" s="68">
        <v>1</v>
      </c>
      <c r="G133" s="75"/>
      <c r="H133" s="75">
        <v>1</v>
      </c>
      <c r="I133" s="68">
        <v>1</v>
      </c>
      <c r="J133" s="25"/>
      <c r="K133" s="320"/>
      <c r="L133" s="320"/>
      <c r="M133" s="279">
        <v>1930</v>
      </c>
      <c r="N133" s="69" t="s">
        <v>13</v>
      </c>
      <c r="O133" s="204"/>
      <c r="P133" s="156">
        <v>24</v>
      </c>
      <c r="Q133" s="114">
        <f>9992.52/2231*P133</f>
        <v>107.49461228148812</v>
      </c>
      <c r="R133" s="82" t="s">
        <v>17</v>
      </c>
    </row>
    <row r="134" spans="1:18" ht="15" customHeight="1">
      <c r="A134" s="317">
        <v>2013</v>
      </c>
      <c r="B134" s="75" t="s">
        <v>0</v>
      </c>
      <c r="C134" s="597"/>
      <c r="D134" s="597"/>
      <c r="E134" s="597"/>
      <c r="F134" s="68">
        <v>1</v>
      </c>
      <c r="G134" s="75">
        <v>1</v>
      </c>
      <c r="H134" s="75"/>
      <c r="I134" s="68">
        <v>1</v>
      </c>
      <c r="J134" s="25"/>
      <c r="K134" s="320"/>
      <c r="L134" s="320"/>
      <c r="M134" s="279">
        <v>1928</v>
      </c>
      <c r="N134" s="69" t="s">
        <v>13</v>
      </c>
      <c r="O134" s="204"/>
      <c r="P134" s="156">
        <v>79</v>
      </c>
      <c r="Q134" s="114">
        <f aca="true" t="shared" si="4" ref="Q134:Q147">9992.52/2231*P134</f>
        <v>353.83643209323174</v>
      </c>
      <c r="R134" s="82" t="s">
        <v>17</v>
      </c>
    </row>
    <row r="135" spans="1:18" ht="15" customHeight="1">
      <c r="A135" s="317">
        <v>2013</v>
      </c>
      <c r="B135" s="75" t="s">
        <v>0</v>
      </c>
      <c r="C135" s="597"/>
      <c r="D135" s="597"/>
      <c r="E135" s="597"/>
      <c r="F135" s="68">
        <v>1</v>
      </c>
      <c r="G135" s="75">
        <v>1</v>
      </c>
      <c r="H135" s="75"/>
      <c r="I135" s="68">
        <v>1</v>
      </c>
      <c r="J135" s="25"/>
      <c r="K135" s="320"/>
      <c r="L135" s="320"/>
      <c r="M135" s="279">
        <v>1962</v>
      </c>
      <c r="N135" s="69" t="s">
        <v>13</v>
      </c>
      <c r="O135" s="204"/>
      <c r="P135" s="156">
        <v>229</v>
      </c>
      <c r="Q135" s="114">
        <f t="shared" si="4"/>
        <v>1025.6777588525324</v>
      </c>
      <c r="R135" s="82" t="s">
        <v>17</v>
      </c>
    </row>
    <row r="136" spans="1:18" ht="15" customHeight="1">
      <c r="A136" s="317">
        <v>2013</v>
      </c>
      <c r="B136" s="75" t="s">
        <v>0</v>
      </c>
      <c r="C136" s="597"/>
      <c r="D136" s="597"/>
      <c r="E136" s="597"/>
      <c r="F136" s="68">
        <v>1</v>
      </c>
      <c r="G136" s="75">
        <v>1</v>
      </c>
      <c r="H136" s="75"/>
      <c r="I136" s="68">
        <v>1</v>
      </c>
      <c r="J136" s="25"/>
      <c r="K136" s="320"/>
      <c r="L136" s="320"/>
      <c r="M136" s="279">
        <v>1942</v>
      </c>
      <c r="N136" s="69" t="s">
        <v>13</v>
      </c>
      <c r="O136" s="204"/>
      <c r="P136" s="156">
        <v>192</v>
      </c>
      <c r="Q136" s="114">
        <f t="shared" si="4"/>
        <v>859.9568982519049</v>
      </c>
      <c r="R136" s="82" t="s">
        <v>17</v>
      </c>
    </row>
    <row r="137" spans="1:18" ht="15" customHeight="1">
      <c r="A137" s="317">
        <v>2013</v>
      </c>
      <c r="B137" s="75" t="s">
        <v>0</v>
      </c>
      <c r="C137" s="597"/>
      <c r="D137" s="597"/>
      <c r="E137" s="597"/>
      <c r="F137" s="68">
        <v>1</v>
      </c>
      <c r="G137" s="75">
        <v>1</v>
      </c>
      <c r="H137" s="75"/>
      <c r="I137" s="68">
        <v>1</v>
      </c>
      <c r="J137" s="25"/>
      <c r="K137" s="320"/>
      <c r="L137" s="320"/>
      <c r="M137" s="279">
        <v>1924</v>
      </c>
      <c r="N137" s="69" t="s">
        <v>13</v>
      </c>
      <c r="O137" s="204"/>
      <c r="P137" s="156">
        <v>174</v>
      </c>
      <c r="Q137" s="114">
        <f t="shared" si="4"/>
        <v>779.3359390407888</v>
      </c>
      <c r="R137" s="82" t="s">
        <v>17</v>
      </c>
    </row>
    <row r="138" spans="1:18" ht="15" customHeight="1">
      <c r="A138" s="317">
        <v>2013</v>
      </c>
      <c r="B138" s="75" t="s">
        <v>0</v>
      </c>
      <c r="C138" s="597"/>
      <c r="D138" s="597"/>
      <c r="E138" s="597"/>
      <c r="F138" s="68">
        <v>1</v>
      </c>
      <c r="G138" s="75"/>
      <c r="H138" s="75">
        <v>1</v>
      </c>
      <c r="I138" s="68">
        <v>1</v>
      </c>
      <c r="J138" s="25"/>
      <c r="K138" s="320"/>
      <c r="L138" s="320"/>
      <c r="M138" s="279">
        <v>1933</v>
      </c>
      <c r="N138" s="69" t="s">
        <v>13</v>
      </c>
      <c r="O138" s="204"/>
      <c r="P138" s="156">
        <v>94</v>
      </c>
      <c r="Q138" s="114">
        <f t="shared" si="4"/>
        <v>421.0205647691618</v>
      </c>
      <c r="R138" s="82" t="s">
        <v>17</v>
      </c>
    </row>
    <row r="139" spans="1:18" ht="15" customHeight="1">
      <c r="A139" s="317">
        <v>2013</v>
      </c>
      <c r="B139" s="75" t="s">
        <v>0</v>
      </c>
      <c r="C139" s="597"/>
      <c r="D139" s="597"/>
      <c r="E139" s="597"/>
      <c r="F139" s="68">
        <v>1</v>
      </c>
      <c r="G139" s="75"/>
      <c r="H139" s="75">
        <v>1</v>
      </c>
      <c r="I139" s="68">
        <v>1</v>
      </c>
      <c r="J139" s="25"/>
      <c r="K139" s="320"/>
      <c r="L139" s="320"/>
      <c r="M139" s="279">
        <v>1934</v>
      </c>
      <c r="N139" s="69" t="s">
        <v>13</v>
      </c>
      <c r="O139" s="204"/>
      <c r="P139" s="156">
        <v>35</v>
      </c>
      <c r="Q139" s="114">
        <f t="shared" si="4"/>
        <v>156.76297624383685</v>
      </c>
      <c r="R139" s="82" t="s">
        <v>17</v>
      </c>
    </row>
    <row r="140" spans="1:18" ht="15" customHeight="1">
      <c r="A140" s="317">
        <v>2013</v>
      </c>
      <c r="B140" s="75" t="s">
        <v>0</v>
      </c>
      <c r="C140" s="597"/>
      <c r="D140" s="597"/>
      <c r="E140" s="597"/>
      <c r="F140" s="68">
        <v>1</v>
      </c>
      <c r="G140" s="75">
        <v>1</v>
      </c>
      <c r="H140" s="75"/>
      <c r="I140" s="68">
        <v>1</v>
      </c>
      <c r="J140" s="25"/>
      <c r="K140" s="320"/>
      <c r="L140" s="320"/>
      <c r="M140" s="279">
        <v>1944</v>
      </c>
      <c r="N140" s="69" t="s">
        <v>13</v>
      </c>
      <c r="O140" s="204"/>
      <c r="P140" s="156">
        <v>46</v>
      </c>
      <c r="Q140" s="114">
        <f t="shared" si="4"/>
        <v>206.03134020618558</v>
      </c>
      <c r="R140" s="82" t="s">
        <v>17</v>
      </c>
    </row>
    <row r="141" spans="1:18" ht="15" customHeight="1">
      <c r="A141" s="317">
        <v>2013</v>
      </c>
      <c r="B141" s="75" t="s">
        <v>0</v>
      </c>
      <c r="C141" s="597"/>
      <c r="D141" s="597"/>
      <c r="E141" s="597"/>
      <c r="F141" s="68">
        <v>1</v>
      </c>
      <c r="G141" s="75"/>
      <c r="H141" s="75">
        <v>1</v>
      </c>
      <c r="I141" s="68">
        <v>1</v>
      </c>
      <c r="J141" s="25"/>
      <c r="K141" s="320"/>
      <c r="L141" s="320"/>
      <c r="M141" s="279">
        <v>1936</v>
      </c>
      <c r="N141" s="69" t="s">
        <v>13</v>
      </c>
      <c r="O141" s="204"/>
      <c r="P141" s="156">
        <v>217</v>
      </c>
      <c r="Q141" s="114">
        <f t="shared" si="4"/>
        <v>971.9304527117885</v>
      </c>
      <c r="R141" s="82" t="s">
        <v>17</v>
      </c>
    </row>
    <row r="142" spans="1:18" ht="15" customHeight="1">
      <c r="A142" s="317">
        <v>2013</v>
      </c>
      <c r="B142" s="75" t="s">
        <v>0</v>
      </c>
      <c r="C142" s="597"/>
      <c r="D142" s="597"/>
      <c r="E142" s="597"/>
      <c r="F142" s="68">
        <v>1</v>
      </c>
      <c r="G142" s="75"/>
      <c r="H142" s="75">
        <v>1</v>
      </c>
      <c r="I142" s="68">
        <v>1</v>
      </c>
      <c r="J142" s="25"/>
      <c r="K142" s="320"/>
      <c r="L142" s="320"/>
      <c r="M142" s="279">
        <v>1934</v>
      </c>
      <c r="N142" s="69" t="s">
        <v>13</v>
      </c>
      <c r="O142" s="204"/>
      <c r="P142" s="156">
        <v>60</v>
      </c>
      <c r="Q142" s="114">
        <f t="shared" si="4"/>
        <v>268.7365307037203</v>
      </c>
      <c r="R142" s="82" t="s">
        <v>17</v>
      </c>
    </row>
    <row r="143" spans="1:18" ht="15" customHeight="1">
      <c r="A143" s="317">
        <v>2013</v>
      </c>
      <c r="B143" s="75" t="s">
        <v>0</v>
      </c>
      <c r="C143" s="597"/>
      <c r="D143" s="597"/>
      <c r="E143" s="597"/>
      <c r="F143" s="68">
        <v>1</v>
      </c>
      <c r="G143" s="75">
        <v>1</v>
      </c>
      <c r="H143" s="75"/>
      <c r="I143" s="68">
        <v>1</v>
      </c>
      <c r="J143" s="25"/>
      <c r="K143" s="320"/>
      <c r="L143" s="320"/>
      <c r="M143" s="279">
        <v>1923</v>
      </c>
      <c r="N143" s="69" t="s">
        <v>13</v>
      </c>
      <c r="O143" s="204"/>
      <c r="P143" s="156">
        <v>224</v>
      </c>
      <c r="Q143" s="114">
        <f t="shared" si="4"/>
        <v>1003.2830479605558</v>
      </c>
      <c r="R143" s="82" t="s">
        <v>17</v>
      </c>
    </row>
    <row r="144" spans="1:18" ht="15" customHeight="1">
      <c r="A144" s="317">
        <v>2013</v>
      </c>
      <c r="B144" s="75" t="s">
        <v>0</v>
      </c>
      <c r="C144" s="597"/>
      <c r="D144" s="597"/>
      <c r="E144" s="597"/>
      <c r="F144" s="68">
        <v>1</v>
      </c>
      <c r="G144" s="75">
        <v>1</v>
      </c>
      <c r="H144" s="75"/>
      <c r="I144" s="68">
        <v>1</v>
      </c>
      <c r="J144" s="25"/>
      <c r="K144" s="320"/>
      <c r="L144" s="320"/>
      <c r="M144" s="279">
        <v>1939</v>
      </c>
      <c r="N144" s="69" t="s">
        <v>13</v>
      </c>
      <c r="O144" s="204"/>
      <c r="P144" s="156">
        <v>232</v>
      </c>
      <c r="Q144" s="114">
        <f t="shared" si="4"/>
        <v>1039.1145853877185</v>
      </c>
      <c r="R144" s="82" t="s">
        <v>17</v>
      </c>
    </row>
    <row r="145" spans="1:18" ht="15" customHeight="1">
      <c r="A145" s="317">
        <v>2013</v>
      </c>
      <c r="B145" s="75" t="s">
        <v>0</v>
      </c>
      <c r="C145" s="597"/>
      <c r="D145" s="597"/>
      <c r="E145" s="597"/>
      <c r="F145" s="68">
        <v>1</v>
      </c>
      <c r="G145" s="75">
        <v>1</v>
      </c>
      <c r="H145" s="75"/>
      <c r="I145" s="68">
        <v>1</v>
      </c>
      <c r="J145" s="25"/>
      <c r="K145" s="320"/>
      <c r="L145" s="320"/>
      <c r="M145" s="279">
        <v>1973</v>
      </c>
      <c r="N145" s="69" t="s">
        <v>13</v>
      </c>
      <c r="O145" s="204"/>
      <c r="P145" s="156">
        <v>366</v>
      </c>
      <c r="Q145" s="114">
        <f t="shared" si="4"/>
        <v>1639.2928372926938</v>
      </c>
      <c r="R145" s="82" t="s">
        <v>17</v>
      </c>
    </row>
    <row r="146" spans="1:18" ht="15" customHeight="1">
      <c r="A146" s="317">
        <v>2013</v>
      </c>
      <c r="B146" s="75" t="s">
        <v>0</v>
      </c>
      <c r="C146" s="597"/>
      <c r="D146" s="597"/>
      <c r="E146" s="597"/>
      <c r="F146" s="68">
        <v>1</v>
      </c>
      <c r="G146" s="75"/>
      <c r="H146" s="75">
        <v>1</v>
      </c>
      <c r="I146" s="68">
        <v>1</v>
      </c>
      <c r="J146" s="25"/>
      <c r="K146" s="320"/>
      <c r="L146" s="320"/>
      <c r="M146" s="279">
        <v>1935</v>
      </c>
      <c r="N146" s="69" t="s">
        <v>13</v>
      </c>
      <c r="O146" s="204"/>
      <c r="P146" s="156">
        <v>232</v>
      </c>
      <c r="Q146" s="114">
        <f t="shared" si="4"/>
        <v>1039.1145853877185</v>
      </c>
      <c r="R146" s="82" t="s">
        <v>17</v>
      </c>
    </row>
    <row r="147" spans="1:18" ht="15" customHeight="1">
      <c r="A147" s="317">
        <v>2013</v>
      </c>
      <c r="B147" s="75" t="s">
        <v>0</v>
      </c>
      <c r="C147" s="597"/>
      <c r="D147" s="597"/>
      <c r="E147" s="597"/>
      <c r="F147" s="68">
        <v>1</v>
      </c>
      <c r="G147" s="75">
        <v>1</v>
      </c>
      <c r="H147" s="75"/>
      <c r="I147" s="68">
        <v>1</v>
      </c>
      <c r="J147" s="25"/>
      <c r="K147" s="320"/>
      <c r="L147" s="320"/>
      <c r="M147" s="279">
        <v>1940</v>
      </c>
      <c r="N147" s="69" t="s">
        <v>13</v>
      </c>
      <c r="O147" s="204"/>
      <c r="P147" s="156">
        <v>27</v>
      </c>
      <c r="Q147" s="114">
        <f t="shared" si="4"/>
        <v>120.93143881667415</v>
      </c>
      <c r="R147" s="82" t="s">
        <v>17</v>
      </c>
    </row>
    <row r="148" spans="1:18" s="43" customFormat="1" ht="15" customHeight="1">
      <c r="A148" s="608" t="s">
        <v>162</v>
      </c>
      <c r="B148" s="608"/>
      <c r="C148" s="40"/>
      <c r="D148" s="40"/>
      <c r="E148" s="40"/>
      <c r="F148" s="51">
        <f>SUM(F133:F147)</f>
        <v>15</v>
      </c>
      <c r="G148" s="51">
        <f>SUM(G133:G147)</f>
        <v>9</v>
      </c>
      <c r="H148" s="51">
        <f>SUM(H133:H147)</f>
        <v>6</v>
      </c>
      <c r="I148" s="51">
        <f>SUM(I133:I147)</f>
        <v>15</v>
      </c>
      <c r="J148" s="51">
        <f>SUM(J133:J147)</f>
        <v>0</v>
      </c>
      <c r="K148" s="285"/>
      <c r="L148" s="285"/>
      <c r="M148" s="285"/>
      <c r="N148" s="72"/>
      <c r="O148" s="148"/>
      <c r="P148" s="155">
        <f>SUM(P133:P147)</f>
        <v>2231</v>
      </c>
      <c r="Q148" s="228">
        <v>9992.52</v>
      </c>
      <c r="R148" s="160" t="s">
        <v>154</v>
      </c>
    </row>
    <row r="149" spans="1:20" s="43" customFormat="1" ht="15" customHeight="1">
      <c r="A149" s="650" t="s">
        <v>148</v>
      </c>
      <c r="B149" s="650"/>
      <c r="C149" s="20"/>
      <c r="D149" s="20"/>
      <c r="E149" s="20"/>
      <c r="F149" s="20"/>
      <c r="G149" s="20"/>
      <c r="H149" s="20"/>
      <c r="I149" s="20"/>
      <c r="J149" s="20"/>
      <c r="K149" s="20"/>
      <c r="L149" s="20"/>
      <c r="M149" s="20"/>
      <c r="N149" s="20"/>
      <c r="O149" s="149"/>
      <c r="P149" s="149"/>
      <c r="Q149" s="229"/>
      <c r="R149" s="20"/>
      <c r="S149" s="65"/>
      <c r="T149" s="66"/>
    </row>
    <row r="150" spans="1:18" ht="30" customHeight="1">
      <c r="A150" s="24" t="s">
        <v>124</v>
      </c>
      <c r="B150" s="24" t="s">
        <v>125</v>
      </c>
      <c r="C150" s="280" t="s">
        <v>138</v>
      </c>
      <c r="D150" s="280" t="s">
        <v>44</v>
      </c>
      <c r="E150" s="24" t="s">
        <v>45</v>
      </c>
      <c r="F150" s="23" t="s">
        <v>62</v>
      </c>
      <c r="G150" s="24" t="s">
        <v>156</v>
      </c>
      <c r="H150" s="24" t="s">
        <v>157</v>
      </c>
      <c r="I150" s="24" t="s">
        <v>69</v>
      </c>
      <c r="J150" s="24" t="s">
        <v>63</v>
      </c>
      <c r="K150" s="24" t="s">
        <v>216</v>
      </c>
      <c r="L150" s="24" t="s">
        <v>18</v>
      </c>
      <c r="M150" s="24" t="s">
        <v>61</v>
      </c>
      <c r="N150" s="24" t="s">
        <v>10</v>
      </c>
      <c r="O150" s="146" t="s">
        <v>122</v>
      </c>
      <c r="P150" s="146" t="s">
        <v>123</v>
      </c>
      <c r="Q150" s="140" t="s">
        <v>11</v>
      </c>
      <c r="R150" s="140" t="s">
        <v>21</v>
      </c>
    </row>
    <row r="151" spans="1:18" ht="15" customHeight="1">
      <c r="A151" s="317">
        <v>2013</v>
      </c>
      <c r="B151" s="288" t="s">
        <v>131</v>
      </c>
      <c r="C151" s="597"/>
      <c r="D151" s="597"/>
      <c r="E151" s="597"/>
      <c r="F151" s="68">
        <v>1</v>
      </c>
      <c r="G151" s="75">
        <v>1</v>
      </c>
      <c r="H151" s="75"/>
      <c r="I151" s="68">
        <v>1</v>
      </c>
      <c r="J151" s="25"/>
      <c r="K151" s="25"/>
      <c r="L151" s="25"/>
      <c r="M151" s="279">
        <v>1948</v>
      </c>
      <c r="N151" s="69" t="s">
        <v>13</v>
      </c>
      <c r="O151" s="204"/>
      <c r="P151" s="392">
        <v>221</v>
      </c>
      <c r="Q151" s="114">
        <f>2602.12/827*P151</f>
        <v>695.3670133010883</v>
      </c>
      <c r="R151" s="82" t="s">
        <v>16</v>
      </c>
    </row>
    <row r="152" spans="1:18" ht="15" customHeight="1">
      <c r="A152" s="317">
        <v>2013</v>
      </c>
      <c r="B152" s="288" t="s">
        <v>131</v>
      </c>
      <c r="C152" s="597"/>
      <c r="D152" s="597"/>
      <c r="E152" s="597"/>
      <c r="F152" s="68">
        <v>1</v>
      </c>
      <c r="G152" s="75">
        <v>1</v>
      </c>
      <c r="H152" s="75"/>
      <c r="I152" s="68">
        <v>1</v>
      </c>
      <c r="J152" s="25"/>
      <c r="K152" s="25"/>
      <c r="L152" s="25"/>
      <c r="M152" s="279">
        <v>1934</v>
      </c>
      <c r="N152" s="69" t="s">
        <v>13</v>
      </c>
      <c r="O152" s="204"/>
      <c r="P152" s="392">
        <v>221</v>
      </c>
      <c r="Q152" s="114">
        <f>2602.12/827*P152</f>
        <v>695.3670133010883</v>
      </c>
      <c r="R152" s="82" t="s">
        <v>16</v>
      </c>
    </row>
    <row r="153" spans="1:18" ht="15" customHeight="1">
      <c r="A153" s="317">
        <v>2013</v>
      </c>
      <c r="B153" s="288" t="s">
        <v>131</v>
      </c>
      <c r="C153" s="597"/>
      <c r="D153" s="597"/>
      <c r="E153" s="597"/>
      <c r="F153" s="68">
        <v>1</v>
      </c>
      <c r="G153" s="75">
        <v>1</v>
      </c>
      <c r="H153" s="75"/>
      <c r="I153" s="68">
        <v>1</v>
      </c>
      <c r="J153" s="25"/>
      <c r="K153" s="25"/>
      <c r="L153" s="25"/>
      <c r="M153" s="279">
        <v>1933</v>
      </c>
      <c r="N153" s="69" t="s">
        <v>13</v>
      </c>
      <c r="O153" s="204"/>
      <c r="P153" s="156">
        <v>119</v>
      </c>
      <c r="Q153" s="114">
        <f>2602.12/827*P153</f>
        <v>374.42839177750903</v>
      </c>
      <c r="R153" s="82" t="s">
        <v>16</v>
      </c>
    </row>
    <row r="154" spans="1:18" ht="15" customHeight="1">
      <c r="A154" s="317">
        <v>2013</v>
      </c>
      <c r="B154" s="288" t="s">
        <v>131</v>
      </c>
      <c r="C154" s="597"/>
      <c r="D154" s="597"/>
      <c r="E154" s="597"/>
      <c r="F154" s="68">
        <v>1</v>
      </c>
      <c r="G154" s="75"/>
      <c r="H154" s="75">
        <v>1</v>
      </c>
      <c r="I154" s="68">
        <v>1</v>
      </c>
      <c r="J154" s="25"/>
      <c r="K154" s="25"/>
      <c r="L154" s="25"/>
      <c r="M154" s="279">
        <v>1940</v>
      </c>
      <c r="N154" s="69" t="s">
        <v>13</v>
      </c>
      <c r="O154" s="204"/>
      <c r="P154" s="156">
        <v>45</v>
      </c>
      <c r="Q154" s="114">
        <f>2602.12/827*P154</f>
        <v>141.5905683192261</v>
      </c>
      <c r="R154" s="82" t="s">
        <v>16</v>
      </c>
    </row>
    <row r="155" spans="1:18" ht="15" customHeight="1">
      <c r="A155" s="317">
        <v>2014</v>
      </c>
      <c r="B155" s="288" t="s">
        <v>131</v>
      </c>
      <c r="C155" s="597"/>
      <c r="D155" s="597"/>
      <c r="E155" s="597"/>
      <c r="F155" s="68">
        <v>1</v>
      </c>
      <c r="G155" s="75">
        <v>1</v>
      </c>
      <c r="H155" s="75"/>
      <c r="I155" s="68">
        <v>1</v>
      </c>
      <c r="J155" s="25"/>
      <c r="K155" s="25"/>
      <c r="L155" s="25"/>
      <c r="M155" s="279">
        <v>1935</v>
      </c>
      <c r="N155" s="69" t="s">
        <v>13</v>
      </c>
      <c r="O155" s="204"/>
      <c r="P155" s="156">
        <v>221</v>
      </c>
      <c r="Q155" s="114">
        <f>2602.12/827*P155</f>
        <v>695.3670133010883</v>
      </c>
      <c r="R155" s="82" t="s">
        <v>16</v>
      </c>
    </row>
    <row r="156" spans="1:18" s="43" customFormat="1" ht="15" customHeight="1">
      <c r="A156" s="608" t="s">
        <v>70</v>
      </c>
      <c r="B156" s="608"/>
      <c r="C156" s="321"/>
      <c r="D156" s="321"/>
      <c r="E156" s="40"/>
      <c r="F156" s="51">
        <f>SUM(F151:F155)</f>
        <v>5</v>
      </c>
      <c r="G156" s="51">
        <f>SUM(G151:G155)</f>
        <v>4</v>
      </c>
      <c r="H156" s="51">
        <f>SUM(H151:H155)</f>
        <v>1</v>
      </c>
      <c r="I156" s="51">
        <f>SUM(I151:I155)</f>
        <v>5</v>
      </c>
      <c r="J156" s="72">
        <f>SUM(J151:J154)</f>
        <v>0</v>
      </c>
      <c r="K156" s="72"/>
      <c r="L156" s="72"/>
      <c r="M156" s="72"/>
      <c r="N156" s="72"/>
      <c r="O156" s="148"/>
      <c r="P156" s="155">
        <f>SUM(P151:P155)</f>
        <v>827</v>
      </c>
      <c r="Q156" s="228">
        <v>2602.12</v>
      </c>
      <c r="R156" s="160" t="s">
        <v>154</v>
      </c>
    </row>
    <row r="157" spans="1:20" s="43" customFormat="1" ht="15" customHeight="1">
      <c r="A157" s="650" t="s">
        <v>149</v>
      </c>
      <c r="B157" s="650"/>
      <c r="C157" s="20"/>
      <c r="D157" s="20"/>
      <c r="E157" s="20"/>
      <c r="F157" s="20"/>
      <c r="G157" s="20"/>
      <c r="H157" s="20"/>
      <c r="I157" s="20"/>
      <c r="J157" s="20"/>
      <c r="K157" s="20"/>
      <c r="L157" s="20"/>
      <c r="M157" s="20"/>
      <c r="N157" s="20"/>
      <c r="O157" s="149"/>
      <c r="P157" s="149"/>
      <c r="Q157" s="229"/>
      <c r="R157" s="20"/>
      <c r="S157" s="65"/>
      <c r="T157" s="66"/>
    </row>
    <row r="158" spans="1:18" ht="30" customHeight="1">
      <c r="A158" s="24" t="s">
        <v>124</v>
      </c>
      <c r="B158" s="24" t="s">
        <v>125</v>
      </c>
      <c r="C158" s="24" t="s">
        <v>138</v>
      </c>
      <c r="D158" s="24" t="s">
        <v>44</v>
      </c>
      <c r="E158" s="24" t="s">
        <v>45</v>
      </c>
      <c r="F158" s="23" t="s">
        <v>62</v>
      </c>
      <c r="G158" s="24" t="s">
        <v>156</v>
      </c>
      <c r="H158" s="24" t="s">
        <v>157</v>
      </c>
      <c r="I158" s="24" t="s">
        <v>69</v>
      </c>
      <c r="J158" s="24" t="s">
        <v>63</v>
      </c>
      <c r="K158" s="24" t="s">
        <v>216</v>
      </c>
      <c r="L158" s="24" t="s">
        <v>18</v>
      </c>
      <c r="M158" s="24" t="s">
        <v>61</v>
      </c>
      <c r="N158" s="24" t="s">
        <v>10</v>
      </c>
      <c r="O158" s="146" t="s">
        <v>122</v>
      </c>
      <c r="P158" s="146" t="s">
        <v>123</v>
      </c>
      <c r="Q158" s="140" t="s">
        <v>11</v>
      </c>
      <c r="R158" s="140" t="s">
        <v>21</v>
      </c>
    </row>
    <row r="159" spans="1:18" ht="15" customHeight="1">
      <c r="A159" s="317">
        <v>2013</v>
      </c>
      <c r="B159" s="75" t="s">
        <v>135</v>
      </c>
      <c r="C159" s="597"/>
      <c r="D159" s="597"/>
      <c r="E159" s="597"/>
      <c r="F159" s="68">
        <v>1</v>
      </c>
      <c r="G159" s="75">
        <v>1</v>
      </c>
      <c r="H159" s="75"/>
      <c r="I159" s="75">
        <v>1</v>
      </c>
      <c r="J159" s="25"/>
      <c r="K159" s="315"/>
      <c r="L159" s="315"/>
      <c r="M159" s="279">
        <v>1967</v>
      </c>
      <c r="N159" s="69" t="s">
        <v>13</v>
      </c>
      <c r="O159" s="204"/>
      <c r="P159" s="156">
        <v>0</v>
      </c>
      <c r="Q159" s="114">
        <f>22073.04/3915*P159</f>
        <v>0</v>
      </c>
      <c r="R159" s="82" t="s">
        <v>17</v>
      </c>
    </row>
    <row r="160" spans="1:18" ht="15" customHeight="1">
      <c r="A160" s="317">
        <v>2013</v>
      </c>
      <c r="B160" s="75" t="s">
        <v>135</v>
      </c>
      <c r="C160" s="597"/>
      <c r="D160" s="597"/>
      <c r="E160" s="597"/>
      <c r="F160" s="68">
        <v>1</v>
      </c>
      <c r="G160" s="75"/>
      <c r="H160" s="75">
        <v>1</v>
      </c>
      <c r="I160" s="75">
        <v>1</v>
      </c>
      <c r="J160" s="25"/>
      <c r="K160" s="315"/>
      <c r="L160" s="315"/>
      <c r="M160" s="279">
        <v>1949</v>
      </c>
      <c r="N160" s="69" t="s">
        <v>13</v>
      </c>
      <c r="O160" s="204"/>
      <c r="P160" s="156">
        <v>23</v>
      </c>
      <c r="Q160" s="114">
        <f aca="true" t="shared" si="5" ref="Q160:Q185">22073.04/3915*P160</f>
        <v>129.67558620689655</v>
      </c>
      <c r="R160" s="82" t="s">
        <v>17</v>
      </c>
    </row>
    <row r="161" spans="1:18" ht="15" customHeight="1">
      <c r="A161" s="317">
        <v>2013</v>
      </c>
      <c r="B161" s="75" t="s">
        <v>135</v>
      </c>
      <c r="C161" s="597"/>
      <c r="D161" s="597"/>
      <c r="E161" s="597"/>
      <c r="F161" s="68">
        <v>1</v>
      </c>
      <c r="G161" s="75">
        <v>1</v>
      </c>
      <c r="H161" s="75"/>
      <c r="I161" s="75">
        <v>1</v>
      </c>
      <c r="J161" s="25"/>
      <c r="K161" s="315"/>
      <c r="L161" s="315"/>
      <c r="M161" s="279">
        <v>1938</v>
      </c>
      <c r="N161" s="69" t="s">
        <v>13</v>
      </c>
      <c r="O161" s="204"/>
      <c r="P161" s="156">
        <v>52</v>
      </c>
      <c r="Q161" s="114">
        <f t="shared" si="5"/>
        <v>293.1795862068966</v>
      </c>
      <c r="R161" s="82" t="s">
        <v>17</v>
      </c>
    </row>
    <row r="162" spans="1:18" ht="15" customHeight="1">
      <c r="A162" s="317">
        <v>2013</v>
      </c>
      <c r="B162" s="75" t="s">
        <v>135</v>
      </c>
      <c r="C162" s="597"/>
      <c r="D162" s="597"/>
      <c r="E162" s="597"/>
      <c r="F162" s="68">
        <v>1</v>
      </c>
      <c r="G162" s="75">
        <v>1</v>
      </c>
      <c r="H162" s="75"/>
      <c r="I162" s="75">
        <v>1</v>
      </c>
      <c r="J162" s="25"/>
      <c r="K162" s="393"/>
      <c r="L162" s="315"/>
      <c r="M162" s="279">
        <v>1947</v>
      </c>
      <c r="N162" s="69" t="s">
        <v>13</v>
      </c>
      <c r="O162" s="204"/>
      <c r="P162" s="156">
        <v>311</v>
      </c>
      <c r="Q162" s="114">
        <f t="shared" si="5"/>
        <v>1753.439448275862</v>
      </c>
      <c r="R162" s="82" t="s">
        <v>17</v>
      </c>
    </row>
    <row r="163" spans="1:18" ht="15" customHeight="1">
      <c r="A163" s="317">
        <v>2013</v>
      </c>
      <c r="B163" s="75" t="s">
        <v>135</v>
      </c>
      <c r="C163" s="597"/>
      <c r="D163" s="597"/>
      <c r="E163" s="597"/>
      <c r="F163" s="68">
        <v>1</v>
      </c>
      <c r="G163" s="75"/>
      <c r="H163" s="75">
        <v>1</v>
      </c>
      <c r="I163" s="75">
        <v>1</v>
      </c>
      <c r="J163" s="25"/>
      <c r="K163" s="394"/>
      <c r="L163" s="315"/>
      <c r="M163" s="279">
        <v>1929</v>
      </c>
      <c r="N163" s="69" t="s">
        <v>13</v>
      </c>
      <c r="O163" s="204"/>
      <c r="P163" s="156">
        <v>281</v>
      </c>
      <c r="Q163" s="114">
        <f t="shared" si="5"/>
        <v>1584.297379310345</v>
      </c>
      <c r="R163" s="82" t="s">
        <v>17</v>
      </c>
    </row>
    <row r="164" spans="1:18" ht="15" customHeight="1">
      <c r="A164" s="317">
        <v>2013</v>
      </c>
      <c r="B164" s="75" t="s">
        <v>135</v>
      </c>
      <c r="C164" s="597"/>
      <c r="D164" s="597"/>
      <c r="E164" s="597"/>
      <c r="F164" s="68">
        <v>1</v>
      </c>
      <c r="G164" s="75"/>
      <c r="H164" s="75">
        <v>1</v>
      </c>
      <c r="I164" s="75">
        <v>1</v>
      </c>
      <c r="J164" s="25"/>
      <c r="K164" s="395"/>
      <c r="L164" s="315"/>
      <c r="M164" s="279">
        <v>1928</v>
      </c>
      <c r="N164" s="69" t="s">
        <v>13</v>
      </c>
      <c r="O164" s="204"/>
      <c r="P164" s="156">
        <v>181</v>
      </c>
      <c r="Q164" s="114">
        <f t="shared" si="5"/>
        <v>1020.4904827586207</v>
      </c>
      <c r="R164" s="82" t="s">
        <v>17</v>
      </c>
    </row>
    <row r="165" spans="1:18" ht="15" customHeight="1">
      <c r="A165" s="317">
        <v>2013</v>
      </c>
      <c r="B165" s="75" t="s">
        <v>135</v>
      </c>
      <c r="C165" s="597"/>
      <c r="D165" s="597"/>
      <c r="E165" s="597"/>
      <c r="F165" s="68">
        <v>1</v>
      </c>
      <c r="G165" s="75">
        <v>1</v>
      </c>
      <c r="H165" s="75"/>
      <c r="I165" s="75">
        <v>1</v>
      </c>
      <c r="J165" s="25"/>
      <c r="K165" s="395"/>
      <c r="L165" s="315"/>
      <c r="M165" s="279">
        <v>1924</v>
      </c>
      <c r="N165" s="69" t="s">
        <v>13</v>
      </c>
      <c r="O165" s="204"/>
      <c r="P165" s="156">
        <v>54</v>
      </c>
      <c r="Q165" s="114">
        <f t="shared" si="5"/>
        <v>304.45572413793104</v>
      </c>
      <c r="R165" s="82" t="s">
        <v>17</v>
      </c>
    </row>
    <row r="166" spans="1:18" ht="15" customHeight="1">
      <c r="A166" s="317">
        <v>2013</v>
      </c>
      <c r="B166" s="75" t="s">
        <v>135</v>
      </c>
      <c r="C166" s="597"/>
      <c r="D166" s="597"/>
      <c r="E166" s="597"/>
      <c r="F166" s="68">
        <v>1</v>
      </c>
      <c r="G166" s="75"/>
      <c r="H166" s="75">
        <v>1</v>
      </c>
      <c r="I166" s="75">
        <v>1</v>
      </c>
      <c r="J166" s="25"/>
      <c r="K166" s="394"/>
      <c r="L166" s="315"/>
      <c r="M166" s="279">
        <v>1949</v>
      </c>
      <c r="N166" s="69" t="s">
        <v>13</v>
      </c>
      <c r="O166" s="204"/>
      <c r="P166" s="156">
        <v>38</v>
      </c>
      <c r="Q166" s="114">
        <f t="shared" si="5"/>
        <v>214.24662068965517</v>
      </c>
      <c r="R166" s="82" t="s">
        <v>17</v>
      </c>
    </row>
    <row r="167" spans="1:18" ht="15" customHeight="1">
      <c r="A167" s="317">
        <v>2013</v>
      </c>
      <c r="B167" s="75" t="s">
        <v>135</v>
      </c>
      <c r="C167" s="597"/>
      <c r="D167" s="597"/>
      <c r="E167" s="597"/>
      <c r="F167" s="68">
        <v>1</v>
      </c>
      <c r="G167" s="75"/>
      <c r="H167" s="75">
        <v>1</v>
      </c>
      <c r="I167" s="75">
        <v>1</v>
      </c>
      <c r="J167" s="25"/>
      <c r="K167" s="394"/>
      <c r="L167" s="315"/>
      <c r="M167" s="279">
        <v>1926</v>
      </c>
      <c r="N167" s="69" t="s">
        <v>13</v>
      </c>
      <c r="O167" s="204"/>
      <c r="P167" s="156">
        <v>289</v>
      </c>
      <c r="Q167" s="114">
        <f t="shared" si="5"/>
        <v>1629.401931034483</v>
      </c>
      <c r="R167" s="82" t="s">
        <v>17</v>
      </c>
    </row>
    <row r="168" spans="1:18" ht="15" customHeight="1">
      <c r="A168" s="317">
        <v>2013</v>
      </c>
      <c r="B168" s="75" t="s">
        <v>135</v>
      </c>
      <c r="C168" s="597"/>
      <c r="D168" s="597"/>
      <c r="E168" s="597"/>
      <c r="F168" s="68">
        <v>1</v>
      </c>
      <c r="G168" s="75">
        <v>1</v>
      </c>
      <c r="H168" s="75"/>
      <c r="I168" s="75">
        <v>1</v>
      </c>
      <c r="J168" s="25"/>
      <c r="K168" s="394"/>
      <c r="L168" s="315"/>
      <c r="M168" s="279">
        <v>1955</v>
      </c>
      <c r="N168" s="69" t="s">
        <v>13</v>
      </c>
      <c r="O168" s="204"/>
      <c r="P168" s="156">
        <v>63</v>
      </c>
      <c r="Q168" s="114">
        <f t="shared" si="5"/>
        <v>355.19834482758625</v>
      </c>
      <c r="R168" s="82" t="s">
        <v>17</v>
      </c>
    </row>
    <row r="169" spans="1:18" ht="15" customHeight="1">
      <c r="A169" s="317">
        <v>2013</v>
      </c>
      <c r="B169" s="75" t="s">
        <v>135</v>
      </c>
      <c r="C169" s="597"/>
      <c r="D169" s="597"/>
      <c r="E169" s="597"/>
      <c r="F169" s="68">
        <v>1</v>
      </c>
      <c r="G169" s="75">
        <v>1</v>
      </c>
      <c r="H169" s="75"/>
      <c r="I169" s="75">
        <v>1</v>
      </c>
      <c r="J169" s="25"/>
      <c r="K169" s="394"/>
      <c r="L169" s="315"/>
      <c r="M169" s="279">
        <v>1941</v>
      </c>
      <c r="N169" s="69" t="s">
        <v>13</v>
      </c>
      <c r="O169" s="204"/>
      <c r="P169" s="156">
        <v>308</v>
      </c>
      <c r="Q169" s="114">
        <f t="shared" si="5"/>
        <v>1736.5252413793105</v>
      </c>
      <c r="R169" s="82" t="s">
        <v>17</v>
      </c>
    </row>
    <row r="170" spans="1:18" ht="15" customHeight="1">
      <c r="A170" s="317">
        <v>2013</v>
      </c>
      <c r="B170" s="75" t="s">
        <v>135</v>
      </c>
      <c r="C170" s="597"/>
      <c r="D170" s="597"/>
      <c r="E170" s="597"/>
      <c r="F170" s="68">
        <v>1</v>
      </c>
      <c r="G170" s="75"/>
      <c r="H170" s="75">
        <v>1</v>
      </c>
      <c r="I170" s="75">
        <v>1</v>
      </c>
      <c r="J170" s="25"/>
      <c r="K170" s="394"/>
      <c r="L170" s="315"/>
      <c r="M170" s="279">
        <v>1967</v>
      </c>
      <c r="N170" s="69" t="s">
        <v>13</v>
      </c>
      <c r="O170" s="204"/>
      <c r="P170" s="156">
        <v>301</v>
      </c>
      <c r="Q170" s="114">
        <f t="shared" si="5"/>
        <v>1697.0587586206898</v>
      </c>
      <c r="R170" s="82" t="s">
        <v>17</v>
      </c>
    </row>
    <row r="171" spans="1:18" ht="15" customHeight="1">
      <c r="A171" s="317">
        <v>2013</v>
      </c>
      <c r="B171" s="75" t="s">
        <v>135</v>
      </c>
      <c r="C171" s="597"/>
      <c r="D171" s="597"/>
      <c r="E171" s="597"/>
      <c r="F171" s="68">
        <v>1</v>
      </c>
      <c r="G171" s="75">
        <v>1</v>
      </c>
      <c r="H171" s="75"/>
      <c r="I171" s="75">
        <v>1</v>
      </c>
      <c r="J171" s="25"/>
      <c r="K171" s="394"/>
      <c r="L171" s="315"/>
      <c r="M171" s="279">
        <v>1922</v>
      </c>
      <c r="N171" s="69" t="s">
        <v>13</v>
      </c>
      <c r="O171" s="204"/>
      <c r="P171" s="156">
        <v>33</v>
      </c>
      <c r="Q171" s="114">
        <f t="shared" si="5"/>
        <v>186.056275862069</v>
      </c>
      <c r="R171" s="82" t="s">
        <v>17</v>
      </c>
    </row>
    <row r="172" spans="1:18" ht="15" customHeight="1">
      <c r="A172" s="317">
        <v>2013</v>
      </c>
      <c r="B172" s="75" t="s">
        <v>135</v>
      </c>
      <c r="C172" s="597"/>
      <c r="D172" s="597"/>
      <c r="E172" s="597"/>
      <c r="F172" s="68">
        <v>1</v>
      </c>
      <c r="G172" s="75">
        <v>1</v>
      </c>
      <c r="H172" s="75"/>
      <c r="I172" s="75">
        <v>1</v>
      </c>
      <c r="J172" s="25"/>
      <c r="K172" s="394"/>
      <c r="L172" s="315"/>
      <c r="M172" s="279">
        <v>1959</v>
      </c>
      <c r="N172" s="69" t="s">
        <v>13</v>
      </c>
      <c r="O172" s="204"/>
      <c r="P172" s="156">
        <v>138</v>
      </c>
      <c r="Q172" s="114">
        <f t="shared" si="5"/>
        <v>778.0535172413794</v>
      </c>
      <c r="R172" s="82" t="s">
        <v>17</v>
      </c>
    </row>
    <row r="173" spans="1:18" ht="15" customHeight="1">
      <c r="A173" s="317">
        <v>2013</v>
      </c>
      <c r="B173" s="75" t="s">
        <v>135</v>
      </c>
      <c r="C173" s="597"/>
      <c r="D173" s="597"/>
      <c r="E173" s="597"/>
      <c r="F173" s="68">
        <v>1</v>
      </c>
      <c r="G173" s="75">
        <v>1</v>
      </c>
      <c r="H173" s="75"/>
      <c r="I173" s="75">
        <v>1</v>
      </c>
      <c r="J173" s="25"/>
      <c r="K173" s="396"/>
      <c r="L173" s="315"/>
      <c r="M173" s="279">
        <v>1959</v>
      </c>
      <c r="N173" s="69" t="s">
        <v>13</v>
      </c>
      <c r="O173" s="204"/>
      <c r="P173" s="156">
        <v>251</v>
      </c>
      <c r="Q173" s="114">
        <f t="shared" si="5"/>
        <v>1415.1553103448277</v>
      </c>
      <c r="R173" s="82" t="s">
        <v>17</v>
      </c>
    </row>
    <row r="174" spans="1:18" ht="15" customHeight="1">
      <c r="A174" s="317">
        <v>2013</v>
      </c>
      <c r="B174" s="75" t="s">
        <v>135</v>
      </c>
      <c r="C174" s="597"/>
      <c r="D174" s="597"/>
      <c r="E174" s="597"/>
      <c r="F174" s="68">
        <v>1</v>
      </c>
      <c r="G174" s="75"/>
      <c r="H174" s="75">
        <v>1</v>
      </c>
      <c r="I174" s="75">
        <v>1</v>
      </c>
      <c r="J174" s="25"/>
      <c r="K174" s="397"/>
      <c r="L174" s="315"/>
      <c r="M174" s="279">
        <v>1941</v>
      </c>
      <c r="N174" s="69" t="s">
        <v>13</v>
      </c>
      <c r="O174" s="204"/>
      <c r="P174" s="156">
        <v>349</v>
      </c>
      <c r="Q174" s="114">
        <f t="shared" si="5"/>
        <v>1967.6860689655173</v>
      </c>
      <c r="R174" s="82" t="s">
        <v>17</v>
      </c>
    </row>
    <row r="175" spans="1:18" ht="15" customHeight="1">
      <c r="A175" s="317">
        <v>2013</v>
      </c>
      <c r="B175" s="75" t="s">
        <v>135</v>
      </c>
      <c r="C175" s="597"/>
      <c r="D175" s="597"/>
      <c r="E175" s="597"/>
      <c r="F175" s="68">
        <v>1</v>
      </c>
      <c r="G175" s="75">
        <v>1</v>
      </c>
      <c r="H175" s="75"/>
      <c r="I175" s="75">
        <v>1</v>
      </c>
      <c r="J175" s="25"/>
      <c r="K175" s="394"/>
      <c r="L175" s="315"/>
      <c r="M175" s="279">
        <v>1954</v>
      </c>
      <c r="N175" s="69" t="s">
        <v>13</v>
      </c>
      <c r="O175" s="204"/>
      <c r="P175" s="156">
        <v>98</v>
      </c>
      <c r="Q175" s="114">
        <f t="shared" si="5"/>
        <v>552.5307586206897</v>
      </c>
      <c r="R175" s="82" t="s">
        <v>17</v>
      </c>
    </row>
    <row r="176" spans="1:18" ht="15" customHeight="1">
      <c r="A176" s="317">
        <v>2013</v>
      </c>
      <c r="B176" s="75" t="s">
        <v>135</v>
      </c>
      <c r="C176" s="597"/>
      <c r="D176" s="597"/>
      <c r="E176" s="597"/>
      <c r="F176" s="68">
        <v>1</v>
      </c>
      <c r="G176" s="75"/>
      <c r="H176" s="75">
        <v>1</v>
      </c>
      <c r="I176" s="75">
        <v>1</v>
      </c>
      <c r="J176" s="25"/>
      <c r="K176" s="315"/>
      <c r="L176" s="315"/>
      <c r="M176" s="279">
        <v>1951</v>
      </c>
      <c r="N176" s="69" t="s">
        <v>13</v>
      </c>
      <c r="O176" s="204"/>
      <c r="P176" s="156">
        <v>311</v>
      </c>
      <c r="Q176" s="114">
        <f t="shared" si="5"/>
        <v>1753.439448275862</v>
      </c>
      <c r="R176" s="82" t="s">
        <v>17</v>
      </c>
    </row>
    <row r="177" spans="1:18" ht="15" customHeight="1">
      <c r="A177" s="317">
        <v>2013</v>
      </c>
      <c r="B177" s="75" t="s">
        <v>135</v>
      </c>
      <c r="C177" s="597"/>
      <c r="D177" s="597"/>
      <c r="E177" s="597"/>
      <c r="F177" s="68">
        <v>1</v>
      </c>
      <c r="G177" s="75"/>
      <c r="H177" s="75">
        <v>1</v>
      </c>
      <c r="I177" s="75">
        <v>1</v>
      </c>
      <c r="J177" s="25"/>
      <c r="K177" s="315"/>
      <c r="L177" s="315"/>
      <c r="M177" s="279">
        <v>1928</v>
      </c>
      <c r="N177" s="69" t="s">
        <v>13</v>
      </c>
      <c r="O177" s="204"/>
      <c r="P177" s="156">
        <v>9</v>
      </c>
      <c r="Q177" s="114">
        <f t="shared" si="5"/>
        <v>50.742620689655176</v>
      </c>
      <c r="R177" s="82" t="s">
        <v>17</v>
      </c>
    </row>
    <row r="178" spans="1:18" ht="15" customHeight="1">
      <c r="A178" s="317">
        <v>2013</v>
      </c>
      <c r="B178" s="75" t="s">
        <v>135</v>
      </c>
      <c r="C178" s="597"/>
      <c r="D178" s="597"/>
      <c r="E178" s="597"/>
      <c r="F178" s="68">
        <v>1</v>
      </c>
      <c r="G178" s="75">
        <v>1</v>
      </c>
      <c r="H178" s="75"/>
      <c r="I178" s="75">
        <v>1</v>
      </c>
      <c r="J178" s="25"/>
      <c r="K178" s="315"/>
      <c r="L178" s="315"/>
      <c r="M178" s="279">
        <v>1963</v>
      </c>
      <c r="N178" s="69" t="s">
        <v>13</v>
      </c>
      <c r="O178" s="204"/>
      <c r="P178" s="156">
        <v>287</v>
      </c>
      <c r="Q178" s="114">
        <f t="shared" si="5"/>
        <v>1618.1257931034484</v>
      </c>
      <c r="R178" s="82" t="s">
        <v>17</v>
      </c>
    </row>
    <row r="179" spans="1:18" ht="15" customHeight="1">
      <c r="A179" s="317">
        <v>2013</v>
      </c>
      <c r="B179" s="75" t="s">
        <v>135</v>
      </c>
      <c r="C179" s="597"/>
      <c r="D179" s="597"/>
      <c r="E179" s="597"/>
      <c r="F179" s="68">
        <v>1</v>
      </c>
      <c r="G179" s="75"/>
      <c r="H179" s="75">
        <v>1</v>
      </c>
      <c r="I179" s="75">
        <v>1</v>
      </c>
      <c r="J179" s="25"/>
      <c r="K179" s="315"/>
      <c r="L179" s="315"/>
      <c r="M179" s="279">
        <v>1935</v>
      </c>
      <c r="N179" s="69" t="s">
        <v>13</v>
      </c>
      <c r="O179" s="204"/>
      <c r="P179" s="156">
        <v>3</v>
      </c>
      <c r="Q179" s="114">
        <f t="shared" si="5"/>
        <v>16.914206896551725</v>
      </c>
      <c r="R179" s="82" t="s">
        <v>17</v>
      </c>
    </row>
    <row r="180" spans="1:18" ht="15" customHeight="1">
      <c r="A180" s="317">
        <v>2013</v>
      </c>
      <c r="B180" s="75" t="s">
        <v>135</v>
      </c>
      <c r="C180" s="597"/>
      <c r="D180" s="597"/>
      <c r="E180" s="597"/>
      <c r="F180" s="68">
        <v>1</v>
      </c>
      <c r="G180" s="75"/>
      <c r="H180" s="75">
        <v>1</v>
      </c>
      <c r="I180" s="75">
        <v>1</v>
      </c>
      <c r="J180" s="25"/>
      <c r="K180" s="315"/>
      <c r="L180" s="315"/>
      <c r="M180" s="279">
        <v>1926</v>
      </c>
      <c r="N180" s="69" t="s">
        <v>13</v>
      </c>
      <c r="O180" s="204"/>
      <c r="P180" s="156">
        <v>17</v>
      </c>
      <c r="Q180" s="114">
        <f t="shared" si="5"/>
        <v>95.84717241379312</v>
      </c>
      <c r="R180" s="82" t="s">
        <v>17</v>
      </c>
    </row>
    <row r="181" spans="1:18" ht="15" customHeight="1">
      <c r="A181" s="317">
        <v>2013</v>
      </c>
      <c r="B181" s="75" t="s">
        <v>135</v>
      </c>
      <c r="C181" s="597"/>
      <c r="D181" s="597"/>
      <c r="E181" s="597"/>
      <c r="F181" s="68">
        <v>1</v>
      </c>
      <c r="G181" s="75">
        <v>1</v>
      </c>
      <c r="H181" s="75"/>
      <c r="I181" s="75">
        <v>1</v>
      </c>
      <c r="J181" s="25"/>
      <c r="K181" s="315"/>
      <c r="L181" s="315"/>
      <c r="M181" s="279">
        <v>1941</v>
      </c>
      <c r="N181" s="69" t="s">
        <v>13</v>
      </c>
      <c r="O181" s="204"/>
      <c r="P181" s="156">
        <v>352</v>
      </c>
      <c r="Q181" s="114">
        <f t="shared" si="5"/>
        <v>1984.600275862069</v>
      </c>
      <c r="R181" s="82" t="s">
        <v>17</v>
      </c>
    </row>
    <row r="182" spans="1:18" ht="15" customHeight="1">
      <c r="A182" s="317">
        <v>2013</v>
      </c>
      <c r="B182" s="75" t="s">
        <v>135</v>
      </c>
      <c r="C182" s="597"/>
      <c r="D182" s="597"/>
      <c r="E182" s="597"/>
      <c r="F182" s="68">
        <v>1</v>
      </c>
      <c r="G182" s="48">
        <v>1</v>
      </c>
      <c r="H182" s="75"/>
      <c r="I182" s="25"/>
      <c r="J182" s="75">
        <v>1</v>
      </c>
      <c r="K182" s="48" t="s">
        <v>59</v>
      </c>
      <c r="L182" s="48" t="s">
        <v>59</v>
      </c>
      <c r="M182" s="279">
        <v>1965</v>
      </c>
      <c r="N182" s="69" t="s">
        <v>13</v>
      </c>
      <c r="O182" s="204"/>
      <c r="P182" s="156">
        <v>117</v>
      </c>
      <c r="Q182" s="114">
        <f t="shared" si="5"/>
        <v>659.6540689655172</v>
      </c>
      <c r="R182" s="82" t="s">
        <v>17</v>
      </c>
    </row>
    <row r="183" spans="1:18" ht="15" customHeight="1">
      <c r="A183" s="317">
        <v>2013</v>
      </c>
      <c r="B183" s="75" t="s">
        <v>135</v>
      </c>
      <c r="C183" s="597"/>
      <c r="D183" s="597"/>
      <c r="E183" s="597"/>
      <c r="F183" s="68">
        <v>1</v>
      </c>
      <c r="G183" s="48">
        <v>1</v>
      </c>
      <c r="H183" s="75"/>
      <c r="I183" s="75">
        <v>1</v>
      </c>
      <c r="J183" s="75"/>
      <c r="K183" s="48"/>
      <c r="L183" s="48"/>
      <c r="M183" s="279">
        <v>1942</v>
      </c>
      <c r="N183" s="69" t="s">
        <v>13</v>
      </c>
      <c r="O183" s="204"/>
      <c r="P183" s="156">
        <v>0</v>
      </c>
      <c r="Q183" s="114">
        <f t="shared" si="5"/>
        <v>0</v>
      </c>
      <c r="R183" s="82" t="s">
        <v>17</v>
      </c>
    </row>
    <row r="184" spans="1:18" ht="15" customHeight="1">
      <c r="A184" s="317">
        <v>2013</v>
      </c>
      <c r="B184" s="75" t="s">
        <v>135</v>
      </c>
      <c r="C184" s="597"/>
      <c r="D184" s="597"/>
      <c r="E184" s="597"/>
      <c r="F184" s="68">
        <v>1</v>
      </c>
      <c r="G184" s="75"/>
      <c r="H184" s="75">
        <v>1</v>
      </c>
      <c r="I184" s="75">
        <v>1</v>
      </c>
      <c r="J184" s="25"/>
      <c r="K184" s="315"/>
      <c r="L184" s="315"/>
      <c r="M184" s="279">
        <v>1917</v>
      </c>
      <c r="N184" s="69" t="s">
        <v>13</v>
      </c>
      <c r="O184" s="204"/>
      <c r="P184" s="156">
        <v>13</v>
      </c>
      <c r="Q184" s="114">
        <f t="shared" si="5"/>
        <v>73.29489655172415</v>
      </c>
      <c r="R184" s="82" t="s">
        <v>17</v>
      </c>
    </row>
    <row r="185" spans="1:18" ht="15" customHeight="1">
      <c r="A185" s="317">
        <v>2013</v>
      </c>
      <c r="B185" s="75" t="s">
        <v>135</v>
      </c>
      <c r="C185" s="597"/>
      <c r="D185" s="597"/>
      <c r="E185" s="597"/>
      <c r="F185" s="68">
        <v>1</v>
      </c>
      <c r="G185" s="75"/>
      <c r="H185" s="75">
        <v>1</v>
      </c>
      <c r="I185" s="75">
        <v>1</v>
      </c>
      <c r="J185" s="25"/>
      <c r="K185" s="315"/>
      <c r="L185" s="315"/>
      <c r="M185" s="279">
        <v>1937</v>
      </c>
      <c r="N185" s="69" t="s">
        <v>13</v>
      </c>
      <c r="O185" s="204"/>
      <c r="P185" s="156">
        <v>36</v>
      </c>
      <c r="Q185" s="114">
        <f t="shared" si="5"/>
        <v>202.9704827586207</v>
      </c>
      <c r="R185" s="82" t="s">
        <v>17</v>
      </c>
    </row>
    <row r="186" spans="1:18" s="43" customFormat="1" ht="15" customHeight="1">
      <c r="A186" s="608" t="s">
        <v>163</v>
      </c>
      <c r="B186" s="608"/>
      <c r="C186" s="40"/>
      <c r="D186" s="40"/>
      <c r="E186" s="40"/>
      <c r="F186" s="51">
        <f>SUM(F159:F185)</f>
        <v>27</v>
      </c>
      <c r="G186" s="51">
        <f>SUM(G159:G185)</f>
        <v>14</v>
      </c>
      <c r="H186" s="51">
        <f>SUM(H159:H185)</f>
        <v>13</v>
      </c>
      <c r="I186" s="51">
        <f>SUM(I159:I185)</f>
        <v>26</v>
      </c>
      <c r="J186" s="51">
        <f>SUM(J159:J185)</f>
        <v>1</v>
      </c>
      <c r="K186" s="72"/>
      <c r="L186" s="72"/>
      <c r="M186" s="72"/>
      <c r="N186" s="72"/>
      <c r="O186" s="148"/>
      <c r="P186" s="155">
        <f>SUM(P159:P185)</f>
        <v>3915</v>
      </c>
      <c r="Q186" s="228">
        <v>22073.04</v>
      </c>
      <c r="R186" s="160" t="s">
        <v>154</v>
      </c>
    </row>
    <row r="187" spans="1:20" s="43" customFormat="1" ht="15" customHeight="1">
      <c r="A187" s="650" t="s">
        <v>150</v>
      </c>
      <c r="B187" s="650"/>
      <c r="C187" s="20"/>
      <c r="D187" s="20"/>
      <c r="E187" s="20"/>
      <c r="F187" s="20"/>
      <c r="G187" s="20"/>
      <c r="H187" s="20"/>
      <c r="I187" s="20"/>
      <c r="J187" s="20"/>
      <c r="K187" s="20"/>
      <c r="L187" s="20"/>
      <c r="M187" s="20"/>
      <c r="N187" s="20"/>
      <c r="O187" s="149"/>
      <c r="P187" s="149"/>
      <c r="Q187" s="229"/>
      <c r="R187" s="20"/>
      <c r="S187" s="65"/>
      <c r="T187" s="66"/>
    </row>
    <row r="188" spans="1:18" ht="30" customHeight="1">
      <c r="A188" s="24" t="s">
        <v>124</v>
      </c>
      <c r="B188" s="24" t="s">
        <v>125</v>
      </c>
      <c r="C188" s="24" t="s">
        <v>138</v>
      </c>
      <c r="D188" s="24" t="s">
        <v>44</v>
      </c>
      <c r="E188" s="24" t="s">
        <v>45</v>
      </c>
      <c r="F188" s="23" t="s">
        <v>62</v>
      </c>
      <c r="G188" s="24" t="s">
        <v>156</v>
      </c>
      <c r="H188" s="24" t="s">
        <v>157</v>
      </c>
      <c r="I188" s="24" t="s">
        <v>69</v>
      </c>
      <c r="J188" s="24" t="s">
        <v>63</v>
      </c>
      <c r="K188" s="24" t="s">
        <v>216</v>
      </c>
      <c r="L188" s="24" t="s">
        <v>18</v>
      </c>
      <c r="M188" s="24" t="s">
        <v>61</v>
      </c>
      <c r="N188" s="24" t="s">
        <v>10</v>
      </c>
      <c r="O188" s="146" t="s">
        <v>122</v>
      </c>
      <c r="P188" s="146" t="s">
        <v>123</v>
      </c>
      <c r="Q188" s="140" t="s">
        <v>11</v>
      </c>
      <c r="R188" s="140" t="s">
        <v>21</v>
      </c>
    </row>
    <row r="189" spans="1:18" ht="15" customHeight="1">
      <c r="A189" s="317">
        <v>2013</v>
      </c>
      <c r="B189" s="75" t="s">
        <v>132</v>
      </c>
      <c r="C189" s="597"/>
      <c r="D189" s="597"/>
      <c r="E189" s="597"/>
      <c r="F189" s="68">
        <v>1</v>
      </c>
      <c r="G189" s="75">
        <v>1</v>
      </c>
      <c r="H189" s="75"/>
      <c r="I189" s="75">
        <v>1</v>
      </c>
      <c r="J189" s="25"/>
      <c r="K189" s="25"/>
      <c r="L189" s="25"/>
      <c r="M189" s="69">
        <v>1946</v>
      </c>
      <c r="N189" s="69" t="s">
        <v>13</v>
      </c>
      <c r="O189" s="204"/>
      <c r="P189" s="154">
        <v>215</v>
      </c>
      <c r="Q189" s="114">
        <f>1772.33/468*P189</f>
        <v>814.2114316239316</v>
      </c>
      <c r="R189" s="82" t="s">
        <v>17</v>
      </c>
    </row>
    <row r="190" spans="1:18" ht="15" customHeight="1">
      <c r="A190" s="317">
        <v>2013</v>
      </c>
      <c r="B190" s="75" t="s">
        <v>132</v>
      </c>
      <c r="C190" s="597"/>
      <c r="D190" s="597"/>
      <c r="E190" s="597"/>
      <c r="F190" s="68">
        <v>1</v>
      </c>
      <c r="G190" s="75">
        <v>1</v>
      </c>
      <c r="H190" s="75"/>
      <c r="I190" s="75">
        <v>1</v>
      </c>
      <c r="J190" s="25"/>
      <c r="K190" s="25"/>
      <c r="L190" s="25"/>
      <c r="M190" s="69">
        <v>1962</v>
      </c>
      <c r="N190" s="69" t="s">
        <v>13</v>
      </c>
      <c r="O190" s="204"/>
      <c r="P190" s="154">
        <v>101</v>
      </c>
      <c r="Q190" s="114">
        <f>1772.33/468*P190</f>
        <v>382.49002136752136</v>
      </c>
      <c r="R190" s="82" t="s">
        <v>17</v>
      </c>
    </row>
    <row r="191" spans="1:18" ht="15" customHeight="1">
      <c r="A191" s="317">
        <v>2013</v>
      </c>
      <c r="B191" s="75" t="s">
        <v>132</v>
      </c>
      <c r="C191" s="597"/>
      <c r="D191" s="597"/>
      <c r="E191" s="597"/>
      <c r="F191" s="68">
        <v>1</v>
      </c>
      <c r="G191" s="75">
        <v>1</v>
      </c>
      <c r="H191" s="75"/>
      <c r="I191" s="75">
        <v>1</v>
      </c>
      <c r="J191" s="25"/>
      <c r="K191" s="25"/>
      <c r="L191" s="25"/>
      <c r="M191" s="69">
        <v>1961</v>
      </c>
      <c r="N191" s="69" t="s">
        <v>13</v>
      </c>
      <c r="O191" s="204"/>
      <c r="P191" s="154">
        <v>152</v>
      </c>
      <c r="Q191" s="114">
        <f>1772.33/468*P191</f>
        <v>575.628547008547</v>
      </c>
      <c r="R191" s="82" t="s">
        <v>17</v>
      </c>
    </row>
    <row r="192" spans="1:18" s="43" customFormat="1" ht="15" customHeight="1">
      <c r="A192" s="608" t="s">
        <v>81</v>
      </c>
      <c r="B192" s="608"/>
      <c r="C192" s="40"/>
      <c r="D192" s="40"/>
      <c r="E192" s="40"/>
      <c r="F192" s="51">
        <f>SUM(F189:F191)</f>
        <v>3</v>
      </c>
      <c r="G192" s="51">
        <f>SUM(G189:G191)</f>
        <v>3</v>
      </c>
      <c r="H192" s="51">
        <f>SUM(H189:H191)</f>
        <v>0</v>
      </c>
      <c r="I192" s="51">
        <f>SUM(I189:I191)</f>
        <v>3</v>
      </c>
      <c r="J192" s="72">
        <f>SUM(J189:J191)</f>
        <v>0</v>
      </c>
      <c r="K192" s="72"/>
      <c r="L192" s="72"/>
      <c r="M192" s="72"/>
      <c r="N192" s="72"/>
      <c r="O192" s="148"/>
      <c r="P192" s="155">
        <f>SUM(P189:P191)</f>
        <v>468</v>
      </c>
      <c r="Q192" s="228">
        <v>1772.33</v>
      </c>
      <c r="R192" s="160" t="s">
        <v>154</v>
      </c>
    </row>
    <row r="193" spans="1:20" s="43" customFormat="1" ht="15" customHeight="1">
      <c r="A193" s="650" t="s">
        <v>151</v>
      </c>
      <c r="B193" s="650"/>
      <c r="C193" s="20"/>
      <c r="D193" s="20"/>
      <c r="E193" s="20"/>
      <c r="F193" s="20"/>
      <c r="G193" s="20"/>
      <c r="H193" s="20"/>
      <c r="I193" s="20"/>
      <c r="J193" s="20"/>
      <c r="K193" s="20"/>
      <c r="L193" s="20"/>
      <c r="M193" s="20"/>
      <c r="N193" s="20"/>
      <c r="O193" s="149"/>
      <c r="P193" s="149"/>
      <c r="Q193" s="229"/>
      <c r="R193" s="20"/>
      <c r="S193" s="65"/>
      <c r="T193" s="66"/>
    </row>
    <row r="194" spans="1:18" ht="30" customHeight="1">
      <c r="A194" s="24" t="s">
        <v>124</v>
      </c>
      <c r="B194" s="24" t="s">
        <v>125</v>
      </c>
      <c r="C194" s="24" t="s">
        <v>138</v>
      </c>
      <c r="D194" s="24" t="s">
        <v>44</v>
      </c>
      <c r="E194" s="24" t="s">
        <v>45</v>
      </c>
      <c r="F194" s="23" t="s">
        <v>62</v>
      </c>
      <c r="G194" s="24" t="s">
        <v>156</v>
      </c>
      <c r="H194" s="24" t="s">
        <v>157</v>
      </c>
      <c r="I194" s="24" t="s">
        <v>69</v>
      </c>
      <c r="J194" s="24" t="s">
        <v>63</v>
      </c>
      <c r="K194" s="24" t="s">
        <v>216</v>
      </c>
      <c r="L194" s="24" t="s">
        <v>18</v>
      </c>
      <c r="M194" s="24" t="s">
        <v>61</v>
      </c>
      <c r="N194" s="24" t="s">
        <v>10</v>
      </c>
      <c r="O194" s="146" t="s">
        <v>122</v>
      </c>
      <c r="P194" s="146" t="s">
        <v>123</v>
      </c>
      <c r="Q194" s="140" t="s">
        <v>11</v>
      </c>
      <c r="R194" s="140" t="s">
        <v>21</v>
      </c>
    </row>
    <row r="195" spans="1:18" ht="15" customHeight="1">
      <c r="A195" s="317">
        <v>2013</v>
      </c>
      <c r="B195" s="75" t="s">
        <v>152</v>
      </c>
      <c r="C195" s="597"/>
      <c r="D195" s="597"/>
      <c r="E195" s="597"/>
      <c r="F195" s="68">
        <v>1</v>
      </c>
      <c r="G195" s="75">
        <v>1</v>
      </c>
      <c r="H195" s="75"/>
      <c r="I195" s="75">
        <v>1</v>
      </c>
      <c r="J195" s="283"/>
      <c r="K195" s="281"/>
      <c r="L195" s="281"/>
      <c r="M195" s="279">
        <v>1961</v>
      </c>
      <c r="N195" s="69" t="s">
        <v>13</v>
      </c>
      <c r="O195" s="204"/>
      <c r="P195" s="154">
        <v>506</v>
      </c>
      <c r="Q195" s="114">
        <f>25767.66/5287*P195</f>
        <v>2466.131257802156</v>
      </c>
      <c r="R195" s="82" t="s">
        <v>15</v>
      </c>
    </row>
    <row r="196" spans="1:18" ht="15" customHeight="1">
      <c r="A196" s="317">
        <v>2013</v>
      </c>
      <c r="B196" s="75" t="s">
        <v>152</v>
      </c>
      <c r="C196" s="597"/>
      <c r="D196" s="597"/>
      <c r="E196" s="597"/>
      <c r="F196" s="68">
        <v>1</v>
      </c>
      <c r="G196" s="75"/>
      <c r="H196" s="75">
        <v>1</v>
      </c>
      <c r="I196" s="75">
        <v>1</v>
      </c>
      <c r="J196" s="283"/>
      <c r="K196" s="281"/>
      <c r="L196" s="281"/>
      <c r="M196" s="279">
        <v>1925</v>
      </c>
      <c r="N196" s="69" t="s">
        <v>13</v>
      </c>
      <c r="O196" s="204"/>
      <c r="P196" s="154">
        <v>253</v>
      </c>
      <c r="Q196" s="114">
        <f aca="true" t="shared" si="6" ref="Q196:Q221">25767.66/5287*P196</f>
        <v>1233.065628901078</v>
      </c>
      <c r="R196" s="82" t="s">
        <v>15</v>
      </c>
    </row>
    <row r="197" spans="1:18" ht="15" customHeight="1">
      <c r="A197" s="317">
        <v>2013</v>
      </c>
      <c r="B197" s="75" t="s">
        <v>152</v>
      </c>
      <c r="C197" s="597"/>
      <c r="D197" s="597"/>
      <c r="E197" s="597"/>
      <c r="F197" s="68">
        <v>1</v>
      </c>
      <c r="G197" s="75"/>
      <c r="H197" s="75">
        <v>1</v>
      </c>
      <c r="I197" s="75">
        <v>1</v>
      </c>
      <c r="J197" s="283"/>
      <c r="K197" s="281"/>
      <c r="L197" s="281"/>
      <c r="M197" s="279">
        <v>1923</v>
      </c>
      <c r="N197" s="69" t="s">
        <v>13</v>
      </c>
      <c r="O197" s="204"/>
      <c r="P197" s="154">
        <v>10</v>
      </c>
      <c r="Q197" s="114">
        <f t="shared" si="6"/>
        <v>48.73777189332324</v>
      </c>
      <c r="R197" s="82" t="s">
        <v>15</v>
      </c>
    </row>
    <row r="198" spans="1:18" ht="15" customHeight="1">
      <c r="A198" s="317">
        <v>2013</v>
      </c>
      <c r="B198" s="75" t="s">
        <v>152</v>
      </c>
      <c r="C198" s="597"/>
      <c r="D198" s="597"/>
      <c r="E198" s="597"/>
      <c r="F198" s="68">
        <v>1</v>
      </c>
      <c r="G198" s="75">
        <v>1</v>
      </c>
      <c r="H198" s="75"/>
      <c r="I198" s="75">
        <v>1</v>
      </c>
      <c r="J198" s="283"/>
      <c r="K198" s="281"/>
      <c r="L198" s="281"/>
      <c r="M198" s="279">
        <v>1934</v>
      </c>
      <c r="N198" s="69" t="s">
        <v>13</v>
      </c>
      <c r="O198" s="204"/>
      <c r="P198" s="154">
        <v>250</v>
      </c>
      <c r="Q198" s="114">
        <f t="shared" si="6"/>
        <v>1218.444297333081</v>
      </c>
      <c r="R198" s="82" t="s">
        <v>15</v>
      </c>
    </row>
    <row r="199" spans="1:18" ht="15" customHeight="1">
      <c r="A199" s="317">
        <v>2013</v>
      </c>
      <c r="B199" s="75" t="s">
        <v>152</v>
      </c>
      <c r="C199" s="597"/>
      <c r="D199" s="597"/>
      <c r="E199" s="597"/>
      <c r="F199" s="68">
        <v>1</v>
      </c>
      <c r="G199" s="75">
        <v>1</v>
      </c>
      <c r="H199" s="75"/>
      <c r="I199" s="75">
        <v>1</v>
      </c>
      <c r="J199" s="283"/>
      <c r="K199" s="281"/>
      <c r="L199" s="281"/>
      <c r="M199" s="279">
        <v>1941</v>
      </c>
      <c r="N199" s="69" t="s">
        <v>13</v>
      </c>
      <c r="O199" s="204"/>
      <c r="P199" s="154">
        <v>152</v>
      </c>
      <c r="Q199" s="114">
        <f t="shared" si="6"/>
        <v>740.8141327785133</v>
      </c>
      <c r="R199" s="82" t="s">
        <v>15</v>
      </c>
    </row>
    <row r="200" spans="1:18" ht="15" customHeight="1">
      <c r="A200" s="317">
        <v>2013</v>
      </c>
      <c r="B200" s="75" t="s">
        <v>152</v>
      </c>
      <c r="C200" s="597"/>
      <c r="D200" s="597"/>
      <c r="E200" s="597"/>
      <c r="F200" s="68">
        <v>1</v>
      </c>
      <c r="G200" s="75">
        <v>1</v>
      </c>
      <c r="H200" s="75"/>
      <c r="I200" s="75">
        <v>1</v>
      </c>
      <c r="J200" s="283"/>
      <c r="K200" s="281"/>
      <c r="L200" s="281"/>
      <c r="M200" s="279">
        <v>1944</v>
      </c>
      <c r="N200" s="69" t="s">
        <v>13</v>
      </c>
      <c r="O200" s="204"/>
      <c r="P200" s="154">
        <v>518</v>
      </c>
      <c r="Q200" s="114">
        <f t="shared" si="6"/>
        <v>2524.616584074144</v>
      </c>
      <c r="R200" s="82" t="s">
        <v>15</v>
      </c>
    </row>
    <row r="201" spans="1:18" ht="15" customHeight="1">
      <c r="A201" s="317">
        <v>2013</v>
      </c>
      <c r="B201" s="75" t="s">
        <v>152</v>
      </c>
      <c r="C201" s="597"/>
      <c r="D201" s="597"/>
      <c r="E201" s="597"/>
      <c r="F201" s="68">
        <v>1</v>
      </c>
      <c r="G201" s="75">
        <v>1</v>
      </c>
      <c r="H201" s="75"/>
      <c r="I201" s="75">
        <v>1</v>
      </c>
      <c r="J201" s="283"/>
      <c r="K201" s="281"/>
      <c r="L201" s="281"/>
      <c r="M201" s="279">
        <v>1962</v>
      </c>
      <c r="N201" s="69" t="s">
        <v>13</v>
      </c>
      <c r="O201" s="204"/>
      <c r="P201" s="154">
        <v>84</v>
      </c>
      <c r="Q201" s="114">
        <f t="shared" si="6"/>
        <v>409.39728390391525</v>
      </c>
      <c r="R201" s="82" t="s">
        <v>15</v>
      </c>
    </row>
    <row r="202" spans="1:18" ht="15" customHeight="1">
      <c r="A202" s="317">
        <v>2013</v>
      </c>
      <c r="B202" s="75" t="s">
        <v>152</v>
      </c>
      <c r="C202" s="597"/>
      <c r="D202" s="597"/>
      <c r="E202" s="597"/>
      <c r="F202" s="68">
        <v>1</v>
      </c>
      <c r="G202" s="75">
        <v>1</v>
      </c>
      <c r="H202" s="75"/>
      <c r="I202" s="75">
        <v>1</v>
      </c>
      <c r="J202" s="283"/>
      <c r="K202" s="281"/>
      <c r="L202" s="281"/>
      <c r="M202" s="279">
        <v>1932</v>
      </c>
      <c r="N202" s="69" t="s">
        <v>13</v>
      </c>
      <c r="O202" s="204"/>
      <c r="P202" s="154">
        <v>300</v>
      </c>
      <c r="Q202" s="114">
        <f t="shared" si="6"/>
        <v>1462.1331567996974</v>
      </c>
      <c r="R202" s="82" t="s">
        <v>15</v>
      </c>
    </row>
    <row r="203" spans="1:18" ht="15" customHeight="1">
      <c r="A203" s="317">
        <v>2013</v>
      </c>
      <c r="B203" s="75" t="s">
        <v>152</v>
      </c>
      <c r="C203" s="597"/>
      <c r="D203" s="597"/>
      <c r="E203" s="597"/>
      <c r="F203" s="68">
        <v>1</v>
      </c>
      <c r="G203" s="75">
        <v>1</v>
      </c>
      <c r="H203" s="75"/>
      <c r="I203" s="75">
        <v>1</v>
      </c>
      <c r="J203" s="283"/>
      <c r="K203" s="281"/>
      <c r="L203" s="281"/>
      <c r="M203" s="279">
        <v>1955</v>
      </c>
      <c r="N203" s="69" t="s">
        <v>13</v>
      </c>
      <c r="O203" s="204"/>
      <c r="P203" s="154">
        <v>9</v>
      </c>
      <c r="Q203" s="114">
        <f t="shared" si="6"/>
        <v>43.86399470399092</v>
      </c>
      <c r="R203" s="82" t="s">
        <v>15</v>
      </c>
    </row>
    <row r="204" spans="1:18" ht="15" customHeight="1">
      <c r="A204" s="317">
        <v>2013</v>
      </c>
      <c r="B204" s="75" t="s">
        <v>152</v>
      </c>
      <c r="C204" s="597"/>
      <c r="D204" s="597"/>
      <c r="E204" s="597"/>
      <c r="F204" s="68">
        <v>1</v>
      </c>
      <c r="G204" s="75"/>
      <c r="H204" s="75">
        <v>1</v>
      </c>
      <c r="I204" s="75">
        <v>1</v>
      </c>
      <c r="J204" s="283"/>
      <c r="K204" s="281"/>
      <c r="L204" s="281"/>
      <c r="M204" s="279">
        <v>1926</v>
      </c>
      <c r="N204" s="69" t="s">
        <v>13</v>
      </c>
      <c r="O204" s="204"/>
      <c r="P204" s="154">
        <v>299</v>
      </c>
      <c r="Q204" s="114">
        <f t="shared" si="6"/>
        <v>1457.259379610365</v>
      </c>
      <c r="R204" s="82" t="s">
        <v>15</v>
      </c>
    </row>
    <row r="205" spans="1:18" ht="15" customHeight="1">
      <c r="A205" s="317">
        <v>2013</v>
      </c>
      <c r="B205" s="75" t="s">
        <v>152</v>
      </c>
      <c r="C205" s="597"/>
      <c r="D205" s="597"/>
      <c r="E205" s="597"/>
      <c r="F205" s="68">
        <v>1</v>
      </c>
      <c r="G205" s="75">
        <v>1</v>
      </c>
      <c r="H205" s="75"/>
      <c r="I205" s="75">
        <v>1</v>
      </c>
      <c r="J205" s="283"/>
      <c r="K205" s="281"/>
      <c r="L205" s="281"/>
      <c r="M205" s="279">
        <v>1963</v>
      </c>
      <c r="N205" s="69" t="s">
        <v>13</v>
      </c>
      <c r="O205" s="204"/>
      <c r="P205" s="154">
        <v>290</v>
      </c>
      <c r="Q205" s="114">
        <f t="shared" si="6"/>
        <v>1413.3953849063741</v>
      </c>
      <c r="R205" s="82" t="s">
        <v>15</v>
      </c>
    </row>
    <row r="206" spans="1:18" ht="15" customHeight="1">
      <c r="A206" s="317">
        <v>2013</v>
      </c>
      <c r="B206" s="75" t="s">
        <v>152</v>
      </c>
      <c r="C206" s="597"/>
      <c r="D206" s="597"/>
      <c r="E206" s="597"/>
      <c r="F206" s="68">
        <v>1</v>
      </c>
      <c r="G206" s="75"/>
      <c r="H206" s="75">
        <v>1</v>
      </c>
      <c r="I206" s="75">
        <v>1</v>
      </c>
      <c r="J206" s="283"/>
      <c r="K206" s="281"/>
      <c r="L206" s="281"/>
      <c r="M206" s="279">
        <v>1928</v>
      </c>
      <c r="N206" s="69" t="s">
        <v>13</v>
      </c>
      <c r="O206" s="204"/>
      <c r="P206" s="154">
        <v>249</v>
      </c>
      <c r="Q206" s="114">
        <f t="shared" si="6"/>
        <v>1213.5705201437488</v>
      </c>
      <c r="R206" s="82" t="s">
        <v>15</v>
      </c>
    </row>
    <row r="207" spans="1:18" ht="15" customHeight="1">
      <c r="A207" s="317">
        <v>2013</v>
      </c>
      <c r="B207" s="75" t="s">
        <v>152</v>
      </c>
      <c r="C207" s="597"/>
      <c r="D207" s="597"/>
      <c r="E207" s="597"/>
      <c r="F207" s="68">
        <v>1</v>
      </c>
      <c r="G207" s="75">
        <v>1</v>
      </c>
      <c r="H207" s="75"/>
      <c r="I207" s="75">
        <v>1</v>
      </c>
      <c r="J207" s="283"/>
      <c r="K207" s="281"/>
      <c r="L207" s="281"/>
      <c r="M207" s="279">
        <v>1940</v>
      </c>
      <c r="N207" s="69" t="s">
        <v>13</v>
      </c>
      <c r="O207" s="204"/>
      <c r="P207" s="154">
        <v>300</v>
      </c>
      <c r="Q207" s="114">
        <f t="shared" si="6"/>
        <v>1462.1331567996974</v>
      </c>
      <c r="R207" s="82" t="s">
        <v>15</v>
      </c>
    </row>
    <row r="208" spans="1:18" ht="15" customHeight="1">
      <c r="A208" s="317">
        <v>2013</v>
      </c>
      <c r="B208" s="75" t="s">
        <v>152</v>
      </c>
      <c r="C208" s="597"/>
      <c r="D208" s="597"/>
      <c r="E208" s="597"/>
      <c r="F208" s="68">
        <v>1</v>
      </c>
      <c r="G208" s="75"/>
      <c r="H208" s="75">
        <v>1</v>
      </c>
      <c r="I208" s="75">
        <v>1</v>
      </c>
      <c r="J208" s="283"/>
      <c r="K208" s="281"/>
      <c r="L208" s="281"/>
      <c r="M208" s="279">
        <v>1968</v>
      </c>
      <c r="N208" s="69" t="s">
        <v>13</v>
      </c>
      <c r="O208" s="204"/>
      <c r="P208" s="154">
        <v>18</v>
      </c>
      <c r="Q208" s="114">
        <f t="shared" si="6"/>
        <v>87.72798940798184</v>
      </c>
      <c r="R208" s="82" t="s">
        <v>15</v>
      </c>
    </row>
    <row r="209" spans="1:18" ht="15" customHeight="1">
      <c r="A209" s="317">
        <v>2013</v>
      </c>
      <c r="B209" s="75" t="s">
        <v>152</v>
      </c>
      <c r="C209" s="597"/>
      <c r="D209" s="597"/>
      <c r="E209" s="597"/>
      <c r="F209" s="68">
        <v>1</v>
      </c>
      <c r="G209" s="75"/>
      <c r="H209" s="75">
        <v>1</v>
      </c>
      <c r="I209" s="75">
        <v>1</v>
      </c>
      <c r="J209" s="283"/>
      <c r="K209" s="308"/>
      <c r="L209" s="281"/>
      <c r="M209" s="279">
        <v>1923</v>
      </c>
      <c r="N209" s="69" t="s">
        <v>13</v>
      </c>
      <c r="O209" s="204"/>
      <c r="P209" s="154">
        <v>17</v>
      </c>
      <c r="Q209" s="114">
        <f t="shared" si="6"/>
        <v>82.85421221864952</v>
      </c>
      <c r="R209" s="82" t="s">
        <v>15</v>
      </c>
    </row>
    <row r="210" spans="1:18" ht="15" customHeight="1">
      <c r="A210" s="317">
        <v>2013</v>
      </c>
      <c r="B210" s="75" t="s">
        <v>152</v>
      </c>
      <c r="C210" s="597"/>
      <c r="D210" s="597"/>
      <c r="E210" s="597"/>
      <c r="F210" s="68">
        <v>1</v>
      </c>
      <c r="G210" s="75"/>
      <c r="H210" s="75">
        <v>1</v>
      </c>
      <c r="I210" s="75">
        <v>1</v>
      </c>
      <c r="J210" s="448"/>
      <c r="K210" s="48" t="s">
        <v>3</v>
      </c>
      <c r="L210" s="281"/>
      <c r="M210" s="279">
        <v>1936</v>
      </c>
      <c r="N210" s="69" t="s">
        <v>13</v>
      </c>
      <c r="O210" s="204"/>
      <c r="P210" s="154">
        <v>240</v>
      </c>
      <c r="Q210" s="114">
        <f t="shared" si="6"/>
        <v>1169.7065254397578</v>
      </c>
      <c r="R210" s="82" t="s">
        <v>15</v>
      </c>
    </row>
    <row r="211" spans="1:18" ht="15" customHeight="1">
      <c r="A211" s="317">
        <v>2013</v>
      </c>
      <c r="B211" s="75" t="s">
        <v>152</v>
      </c>
      <c r="C211" s="597"/>
      <c r="D211" s="597"/>
      <c r="E211" s="597"/>
      <c r="F211" s="68">
        <v>1</v>
      </c>
      <c r="G211" s="75">
        <v>1</v>
      </c>
      <c r="H211" s="75"/>
      <c r="I211" s="75">
        <v>1</v>
      </c>
      <c r="J211" s="283"/>
      <c r="K211" s="281"/>
      <c r="L211" s="281"/>
      <c r="M211" s="279">
        <v>1949</v>
      </c>
      <c r="N211" s="69" t="s">
        <v>13</v>
      </c>
      <c r="O211" s="204"/>
      <c r="P211" s="154">
        <v>44</v>
      </c>
      <c r="Q211" s="114">
        <f t="shared" si="6"/>
        <v>214.44619633062229</v>
      </c>
      <c r="R211" s="82" t="s">
        <v>15</v>
      </c>
    </row>
    <row r="212" spans="1:18" ht="15" customHeight="1">
      <c r="A212" s="317">
        <v>2013</v>
      </c>
      <c r="B212" s="75" t="s">
        <v>152</v>
      </c>
      <c r="C212" s="597"/>
      <c r="D212" s="597"/>
      <c r="E212" s="597"/>
      <c r="F212" s="68">
        <v>1</v>
      </c>
      <c r="G212" s="75"/>
      <c r="H212" s="75">
        <v>1</v>
      </c>
      <c r="I212" s="75">
        <v>1</v>
      </c>
      <c r="J212" s="283"/>
      <c r="K212" s="281"/>
      <c r="L212" s="281"/>
      <c r="M212" s="279">
        <v>1923</v>
      </c>
      <c r="N212" s="69" t="s">
        <v>13</v>
      </c>
      <c r="O212" s="204"/>
      <c r="P212" s="154">
        <v>53</v>
      </c>
      <c r="Q212" s="114">
        <f t="shared" si="6"/>
        <v>258.3101910346132</v>
      </c>
      <c r="R212" s="82" t="s">
        <v>15</v>
      </c>
    </row>
    <row r="213" spans="1:18" ht="15" customHeight="1">
      <c r="A213" s="317">
        <v>2013</v>
      </c>
      <c r="B213" s="75" t="s">
        <v>152</v>
      </c>
      <c r="C213" s="597"/>
      <c r="D213" s="597"/>
      <c r="E213" s="597"/>
      <c r="F213" s="68">
        <v>1</v>
      </c>
      <c r="G213" s="75"/>
      <c r="H213" s="75">
        <v>1</v>
      </c>
      <c r="I213" s="75">
        <v>1</v>
      </c>
      <c r="J213" s="283"/>
      <c r="K213" s="281"/>
      <c r="L213" s="281"/>
      <c r="M213" s="279">
        <v>1928</v>
      </c>
      <c r="N213" s="69" t="s">
        <v>13</v>
      </c>
      <c r="O213" s="204"/>
      <c r="P213" s="154">
        <v>120</v>
      </c>
      <c r="Q213" s="114">
        <f t="shared" si="6"/>
        <v>584.8532627198789</v>
      </c>
      <c r="R213" s="82" t="s">
        <v>15</v>
      </c>
    </row>
    <row r="214" spans="1:18" ht="15" customHeight="1">
      <c r="A214" s="317">
        <v>2013</v>
      </c>
      <c r="B214" s="75" t="s">
        <v>152</v>
      </c>
      <c r="C214" s="597"/>
      <c r="D214" s="597"/>
      <c r="E214" s="597"/>
      <c r="F214" s="68">
        <v>1</v>
      </c>
      <c r="G214" s="75"/>
      <c r="H214" s="75">
        <v>1</v>
      </c>
      <c r="I214" s="75">
        <v>1</v>
      </c>
      <c r="J214" s="283"/>
      <c r="K214" s="281"/>
      <c r="L214" s="281"/>
      <c r="M214" s="279">
        <v>1939</v>
      </c>
      <c r="N214" s="69" t="s">
        <v>13</v>
      </c>
      <c r="O214" s="204"/>
      <c r="P214" s="154">
        <v>18</v>
      </c>
      <c r="Q214" s="114">
        <f t="shared" si="6"/>
        <v>87.72798940798184</v>
      </c>
      <c r="R214" s="82" t="s">
        <v>15</v>
      </c>
    </row>
    <row r="215" spans="1:18" ht="15" customHeight="1">
      <c r="A215" s="317">
        <v>2013</v>
      </c>
      <c r="B215" s="75" t="s">
        <v>152</v>
      </c>
      <c r="C215" s="597"/>
      <c r="D215" s="597"/>
      <c r="E215" s="597"/>
      <c r="F215" s="68">
        <v>1</v>
      </c>
      <c r="G215" s="75"/>
      <c r="H215" s="75">
        <v>1</v>
      </c>
      <c r="I215" s="75">
        <v>1</v>
      </c>
      <c r="J215" s="283"/>
      <c r="K215" s="281"/>
      <c r="L215" s="281"/>
      <c r="M215" s="279">
        <v>1926</v>
      </c>
      <c r="N215" s="69" t="s">
        <v>13</v>
      </c>
      <c r="O215" s="204"/>
      <c r="P215" s="154">
        <v>223</v>
      </c>
      <c r="Q215" s="114">
        <f t="shared" si="6"/>
        <v>1086.8523132211083</v>
      </c>
      <c r="R215" s="82" t="s">
        <v>15</v>
      </c>
    </row>
    <row r="216" spans="1:18" ht="15" customHeight="1">
      <c r="A216" s="317">
        <v>2013</v>
      </c>
      <c r="B216" s="75" t="s">
        <v>152</v>
      </c>
      <c r="C216" s="597"/>
      <c r="D216" s="597"/>
      <c r="E216" s="597"/>
      <c r="F216" s="68">
        <v>1</v>
      </c>
      <c r="G216" s="75">
        <v>1</v>
      </c>
      <c r="H216" s="75"/>
      <c r="I216" s="75">
        <v>1</v>
      </c>
      <c r="J216" s="283"/>
      <c r="K216" s="281"/>
      <c r="L216" s="281"/>
      <c r="M216" s="279">
        <v>1922</v>
      </c>
      <c r="N216" s="69" t="s">
        <v>13</v>
      </c>
      <c r="O216" s="204"/>
      <c r="P216" s="154">
        <v>13</v>
      </c>
      <c r="Q216" s="114">
        <f t="shared" si="6"/>
        <v>63.35910346132022</v>
      </c>
      <c r="R216" s="82" t="s">
        <v>15</v>
      </c>
    </row>
    <row r="217" spans="1:18" ht="15" customHeight="1">
      <c r="A217" s="317">
        <v>2013</v>
      </c>
      <c r="B217" s="75" t="s">
        <v>152</v>
      </c>
      <c r="C217" s="597"/>
      <c r="D217" s="597"/>
      <c r="E217" s="597"/>
      <c r="F217" s="68">
        <v>1</v>
      </c>
      <c r="G217" s="75">
        <v>1</v>
      </c>
      <c r="H217" s="75"/>
      <c r="I217" s="75">
        <v>1</v>
      </c>
      <c r="J217" s="283"/>
      <c r="K217" s="281"/>
      <c r="L217" s="281"/>
      <c r="M217" s="279">
        <v>1935</v>
      </c>
      <c r="N217" s="69" t="s">
        <v>13</v>
      </c>
      <c r="O217" s="204"/>
      <c r="P217" s="154">
        <v>608</v>
      </c>
      <c r="Q217" s="114">
        <f t="shared" si="6"/>
        <v>2963.2565311140534</v>
      </c>
      <c r="R217" s="82" t="s">
        <v>15</v>
      </c>
    </row>
    <row r="218" spans="1:18" ht="15" customHeight="1">
      <c r="A218" s="317">
        <v>2013</v>
      </c>
      <c r="B218" s="75" t="s">
        <v>152</v>
      </c>
      <c r="C218" s="597"/>
      <c r="D218" s="597"/>
      <c r="E218" s="597"/>
      <c r="F218" s="68">
        <v>1</v>
      </c>
      <c r="G218" s="75">
        <v>1</v>
      </c>
      <c r="H218" s="75"/>
      <c r="I218" s="75">
        <v>1</v>
      </c>
      <c r="J218" s="283"/>
      <c r="K218" s="281"/>
      <c r="L218" s="281"/>
      <c r="M218" s="279">
        <v>1933</v>
      </c>
      <c r="N218" s="69" t="s">
        <v>13</v>
      </c>
      <c r="O218" s="204"/>
      <c r="P218" s="154">
        <v>300</v>
      </c>
      <c r="Q218" s="114">
        <f t="shared" si="6"/>
        <v>1462.1331567996974</v>
      </c>
      <c r="R218" s="82" t="s">
        <v>15</v>
      </c>
    </row>
    <row r="219" spans="1:18" ht="15" customHeight="1">
      <c r="A219" s="317">
        <v>2013</v>
      </c>
      <c r="B219" s="75" t="s">
        <v>152</v>
      </c>
      <c r="C219" s="597"/>
      <c r="D219" s="597"/>
      <c r="E219" s="597"/>
      <c r="F219" s="68">
        <v>1</v>
      </c>
      <c r="G219" s="75">
        <v>1</v>
      </c>
      <c r="H219" s="75"/>
      <c r="I219" s="75">
        <v>1</v>
      </c>
      <c r="J219" s="283"/>
      <c r="K219" s="281"/>
      <c r="L219" s="281"/>
      <c r="M219" s="279">
        <v>1926</v>
      </c>
      <c r="N219" s="69" t="s">
        <v>13</v>
      </c>
      <c r="O219" s="204"/>
      <c r="P219" s="154">
        <v>111</v>
      </c>
      <c r="Q219" s="114">
        <f t="shared" si="6"/>
        <v>540.989268015888</v>
      </c>
      <c r="R219" s="82" t="s">
        <v>15</v>
      </c>
    </row>
    <row r="220" spans="1:18" ht="15" customHeight="1">
      <c r="A220" s="317">
        <v>2013</v>
      </c>
      <c r="B220" s="75" t="s">
        <v>152</v>
      </c>
      <c r="C220" s="597"/>
      <c r="D220" s="597"/>
      <c r="E220" s="597"/>
      <c r="F220" s="68">
        <v>1</v>
      </c>
      <c r="G220" s="75">
        <v>1</v>
      </c>
      <c r="H220" s="75"/>
      <c r="I220" s="75">
        <v>1</v>
      </c>
      <c r="J220" s="283"/>
      <c r="K220" s="281"/>
      <c r="L220" s="281"/>
      <c r="M220" s="279">
        <v>1931</v>
      </c>
      <c r="N220" s="69" t="s">
        <v>13</v>
      </c>
      <c r="O220" s="204"/>
      <c r="P220" s="154">
        <v>49</v>
      </c>
      <c r="Q220" s="114">
        <f t="shared" si="6"/>
        <v>238.8150822772839</v>
      </c>
      <c r="R220" s="82" t="s">
        <v>15</v>
      </c>
    </row>
    <row r="221" spans="1:18" ht="15" customHeight="1">
      <c r="A221" s="317">
        <v>2013</v>
      </c>
      <c r="B221" s="75" t="s">
        <v>152</v>
      </c>
      <c r="C221" s="597"/>
      <c r="D221" s="597"/>
      <c r="E221" s="597"/>
      <c r="F221" s="68">
        <v>1</v>
      </c>
      <c r="G221" s="75"/>
      <c r="H221" s="75">
        <v>1</v>
      </c>
      <c r="I221" s="75">
        <v>1</v>
      </c>
      <c r="J221" s="283"/>
      <c r="K221" s="281"/>
      <c r="L221" s="281"/>
      <c r="M221" s="279">
        <v>1927</v>
      </c>
      <c r="N221" s="69" t="s">
        <v>13</v>
      </c>
      <c r="O221" s="204"/>
      <c r="P221" s="154">
        <v>253</v>
      </c>
      <c r="Q221" s="114">
        <f t="shared" si="6"/>
        <v>1233.065628901078</v>
      </c>
      <c r="R221" s="82" t="s">
        <v>15</v>
      </c>
    </row>
    <row r="222" spans="1:18" s="43" customFormat="1" ht="15" customHeight="1">
      <c r="A222" s="608" t="s">
        <v>82</v>
      </c>
      <c r="B222" s="608"/>
      <c r="C222" s="40" t="s">
        <v>154</v>
      </c>
      <c r="D222" s="40"/>
      <c r="E222" s="40"/>
      <c r="F222" s="51">
        <f>SUM(F195:F221)</f>
        <v>27</v>
      </c>
      <c r="G222" s="51">
        <f>SUM(G195:G221)</f>
        <v>15</v>
      </c>
      <c r="H222" s="51">
        <f>SUM(H195:H221)</f>
        <v>12</v>
      </c>
      <c r="I222" s="51">
        <f>SUM(I195:I221)</f>
        <v>27</v>
      </c>
      <c r="J222" s="72">
        <f>SUM(J195:J221)</f>
        <v>0</v>
      </c>
      <c r="K222" s="285"/>
      <c r="L222" s="285"/>
      <c r="M222" s="285"/>
      <c r="N222" s="72"/>
      <c r="O222" s="148"/>
      <c r="P222" s="155">
        <f>SUM(P195:P221)</f>
        <v>5287</v>
      </c>
      <c r="Q222" s="228">
        <v>25767.66</v>
      </c>
      <c r="R222" s="160" t="s">
        <v>154</v>
      </c>
    </row>
    <row r="223" spans="1:31" s="42" customFormat="1" ht="15" customHeight="1">
      <c r="A223" s="652" t="s">
        <v>91</v>
      </c>
      <c r="B223" s="652"/>
      <c r="C223" s="36" t="s">
        <v>154</v>
      </c>
      <c r="D223" s="36"/>
      <c r="E223" s="12"/>
      <c r="F223" s="59">
        <f>F29+F91+F100+F130+F148+F156+F186+F192+F222</f>
        <v>193</v>
      </c>
      <c r="G223" s="59">
        <f>G29+G91+G100+G130+G148+G156+G186+G192+G222</f>
        <v>104</v>
      </c>
      <c r="H223" s="59">
        <f>H29+H91+H100+H130+H148+H156+H186+H192+H222</f>
        <v>89</v>
      </c>
      <c r="I223" s="59">
        <f>I29+I91+I100+I130+I148+I156+I186+I192+I222</f>
        <v>192</v>
      </c>
      <c r="J223" s="59">
        <f>J29+J91+J100+J130+J148+J156+J186+J192+J222</f>
        <v>1</v>
      </c>
      <c r="K223" s="59"/>
      <c r="L223" s="59"/>
      <c r="M223" s="322"/>
      <c r="N223" s="59"/>
      <c r="O223" s="152"/>
      <c r="P223" s="152">
        <f>P29+P91+P100+P130+P148+P156+P186+P192+P222</f>
        <v>33719</v>
      </c>
      <c r="Q223" s="60">
        <f>Q29+Q91+Q100+Q130+Q148+Q156+Q186+Q192+Q222</f>
        <v>169236.27</v>
      </c>
      <c r="R223" s="161" t="s">
        <v>154</v>
      </c>
      <c r="S223" s="80"/>
      <c r="T223" s="80"/>
      <c r="U223" s="80"/>
      <c r="V223" s="80"/>
      <c r="W223" s="80"/>
      <c r="X223" s="80"/>
      <c r="Y223" s="80"/>
      <c r="Z223" s="80"/>
      <c r="AA223" s="80"/>
      <c r="AB223" s="80"/>
      <c r="AC223" s="80"/>
      <c r="AD223" s="80"/>
      <c r="AE223" s="80"/>
    </row>
    <row r="225" spans="1:16" ht="18.75" customHeight="1">
      <c r="A225" s="131"/>
      <c r="D225" s="27"/>
      <c r="E225" s="62"/>
      <c r="F225" s="27"/>
      <c r="G225" s="27"/>
      <c r="H225" s="27"/>
      <c r="I225" s="27"/>
      <c r="J225" s="27"/>
      <c r="N225" s="27"/>
      <c r="O225" s="179"/>
      <c r="P225" s="158"/>
    </row>
  </sheetData>
  <sheetProtection selectLockedCells="1" selectUnlockedCells="1"/>
  <mergeCells count="21">
    <mergeCell ref="A187:B187"/>
    <mergeCell ref="A192:B192"/>
    <mergeCell ref="A193:B193"/>
    <mergeCell ref="A156:B156"/>
    <mergeCell ref="A157:B157"/>
    <mergeCell ref="A148:B148"/>
    <mergeCell ref="A186:B186"/>
    <mergeCell ref="A2:R2"/>
    <mergeCell ref="A1:Q1"/>
    <mergeCell ref="A100:B100"/>
    <mergeCell ref="A3:B3"/>
    <mergeCell ref="A223:B223"/>
    <mergeCell ref="A29:B29"/>
    <mergeCell ref="A30:B30"/>
    <mergeCell ref="A91:B91"/>
    <mergeCell ref="A92:B92"/>
    <mergeCell ref="A222:B222"/>
    <mergeCell ref="A149:B149"/>
    <mergeCell ref="A101:B101"/>
    <mergeCell ref="A130:B130"/>
    <mergeCell ref="A131:B131"/>
  </mergeCells>
  <printOptions/>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codeName="Foglio4">
    <tabColor indexed="57"/>
    <pageSetUpPr fitToPage="1"/>
  </sheetPr>
  <dimension ref="A1:AJ305"/>
  <sheetViews>
    <sheetView zoomScale="75" zoomScaleNormal="75" workbookViewId="0" topLeftCell="A273">
      <selection activeCell="E300" sqref="E300"/>
    </sheetView>
  </sheetViews>
  <sheetFormatPr defaultColWidth="9.140625" defaultRowHeight="12.75"/>
  <cols>
    <col min="1" max="1" width="15.28125" style="381" customWidth="1"/>
    <col min="2" max="2" width="27.00390625" style="381" customWidth="1"/>
    <col min="3" max="3" width="20.421875" style="1" customWidth="1"/>
    <col min="4" max="4" width="20.7109375" style="1" customWidth="1"/>
    <col min="5" max="5" width="23.00390625" style="381" customWidth="1"/>
    <col min="6" max="6" width="7.28125" style="381" customWidth="1"/>
    <col min="7" max="7" width="6.140625" style="1" customWidth="1"/>
    <col min="8" max="8" width="5.7109375" style="1" customWidth="1"/>
    <col min="9" max="9" width="7.57421875" style="1" customWidth="1"/>
    <col min="10" max="10" width="9.7109375" style="1" customWidth="1"/>
    <col min="11" max="12" width="13.7109375" style="1" customWidth="1"/>
    <col min="13" max="13" width="10.140625" style="1" customWidth="1"/>
    <col min="14" max="14" width="15.00390625" style="1" customWidth="1"/>
    <col min="15" max="15" width="15.00390625" style="306" customWidth="1"/>
    <col min="16" max="16" width="15.00390625" style="382" customWidth="1"/>
    <col min="17" max="17" width="20.28125" style="383" customWidth="1"/>
    <col min="18" max="18" width="16.421875" style="381" customWidth="1"/>
    <col min="19" max="16384" width="9.140625" style="1" customWidth="1"/>
  </cols>
  <sheetData>
    <row r="1" spans="1:20" ht="30" customHeight="1">
      <c r="A1" s="611" t="s">
        <v>212</v>
      </c>
      <c r="B1" s="612"/>
      <c r="C1" s="612"/>
      <c r="D1" s="612"/>
      <c r="E1" s="612"/>
      <c r="F1" s="612"/>
      <c r="G1" s="612"/>
      <c r="H1" s="612"/>
      <c r="I1" s="612"/>
      <c r="J1" s="612"/>
      <c r="K1" s="612"/>
      <c r="L1" s="612"/>
      <c r="M1" s="612"/>
      <c r="N1" s="612"/>
      <c r="O1" s="612"/>
      <c r="P1" s="612"/>
      <c r="Q1" s="613"/>
      <c r="R1" s="337">
        <v>40070321</v>
      </c>
      <c r="S1" s="338"/>
      <c r="T1" s="338"/>
    </row>
    <row r="2" spans="1:24" ht="59.25" customHeight="1">
      <c r="A2" s="614" t="s">
        <v>136</v>
      </c>
      <c r="B2" s="615"/>
      <c r="C2" s="615"/>
      <c r="D2" s="615"/>
      <c r="E2" s="615"/>
      <c r="F2" s="615"/>
      <c r="G2" s="615"/>
      <c r="H2" s="615"/>
      <c r="I2" s="615"/>
      <c r="J2" s="615"/>
      <c r="K2" s="615"/>
      <c r="L2" s="615"/>
      <c r="M2" s="615"/>
      <c r="N2" s="615"/>
      <c r="O2" s="615"/>
      <c r="P2" s="615"/>
      <c r="Q2" s="615"/>
      <c r="R2" s="616"/>
      <c r="S2" s="277"/>
      <c r="T2" s="277"/>
      <c r="U2" s="277"/>
      <c r="V2" s="277"/>
      <c r="W2" s="277"/>
      <c r="X2" s="277"/>
    </row>
    <row r="3" spans="1:18" s="3" customFormat="1" ht="15" customHeight="1">
      <c r="A3" s="617" t="s">
        <v>143</v>
      </c>
      <c r="B3" s="618"/>
      <c r="C3" s="339"/>
      <c r="D3" s="339"/>
      <c r="E3" s="339"/>
      <c r="F3" s="13"/>
      <c r="G3" s="340"/>
      <c r="H3" s="340"/>
      <c r="I3" s="340"/>
      <c r="J3" s="340"/>
      <c r="K3" s="340"/>
      <c r="L3" s="340"/>
      <c r="M3" s="340"/>
      <c r="N3" s="13"/>
      <c r="O3" s="341"/>
      <c r="P3" s="341"/>
      <c r="Q3" s="342"/>
      <c r="R3" s="342"/>
    </row>
    <row r="4" spans="1:18" ht="30" customHeight="1">
      <c r="A4" s="4" t="s">
        <v>124</v>
      </c>
      <c r="B4" s="4" t="s">
        <v>125</v>
      </c>
      <c r="C4" s="343" t="s">
        <v>138</v>
      </c>
      <c r="D4" s="343" t="s">
        <v>44</v>
      </c>
      <c r="E4" s="4" t="s">
        <v>45</v>
      </c>
      <c r="F4" s="298" t="s">
        <v>62</v>
      </c>
      <c r="G4" s="4" t="s">
        <v>156</v>
      </c>
      <c r="H4" s="4" t="s">
        <v>157</v>
      </c>
      <c r="I4" s="4" t="s">
        <v>69</v>
      </c>
      <c r="J4" s="4" t="s">
        <v>63</v>
      </c>
      <c r="K4" s="4" t="s">
        <v>216</v>
      </c>
      <c r="L4" s="4" t="s">
        <v>18</v>
      </c>
      <c r="M4" s="4" t="s">
        <v>61</v>
      </c>
      <c r="N4" s="4" t="s">
        <v>10</v>
      </c>
      <c r="O4" s="303" t="s">
        <v>122</v>
      </c>
      <c r="P4" s="303" t="s">
        <v>123</v>
      </c>
      <c r="Q4" s="344" t="s">
        <v>11</v>
      </c>
      <c r="R4" s="344" t="s">
        <v>21</v>
      </c>
    </row>
    <row r="5" spans="1:19" ht="15" customHeight="1">
      <c r="A5" s="273">
        <v>2013</v>
      </c>
      <c r="B5" s="273" t="s">
        <v>220</v>
      </c>
      <c r="C5" s="597"/>
      <c r="D5" s="598"/>
      <c r="E5" s="599"/>
      <c r="F5" s="273">
        <v>1</v>
      </c>
      <c r="G5" s="273">
        <v>1</v>
      </c>
      <c r="H5" s="273"/>
      <c r="I5" s="273">
        <v>1</v>
      </c>
      <c r="J5" s="274"/>
      <c r="K5" s="281"/>
      <c r="L5" s="312"/>
      <c r="M5" s="136">
        <v>1971</v>
      </c>
      <c r="N5" s="314" t="s">
        <v>133</v>
      </c>
      <c r="O5" s="346"/>
      <c r="P5" s="276"/>
      <c r="Q5" s="225"/>
      <c r="R5" s="347"/>
      <c r="S5" s="348"/>
    </row>
    <row r="6" spans="1:18" s="3" customFormat="1" ht="15" customHeight="1">
      <c r="A6" s="648" t="s">
        <v>158</v>
      </c>
      <c r="B6" s="649"/>
      <c r="C6" s="349"/>
      <c r="D6" s="349"/>
      <c r="E6" s="299"/>
      <c r="F6" s="350">
        <f>SUM(F5:F5)</f>
        <v>1</v>
      </c>
      <c r="G6" s="350">
        <f>SUM(G5:G5)</f>
        <v>1</v>
      </c>
      <c r="H6" s="350">
        <f>SUM(H5:H5)</f>
        <v>0</v>
      </c>
      <c r="I6" s="350">
        <f>SUM(I5:I5)</f>
        <v>1</v>
      </c>
      <c r="J6" s="304">
        <v>0</v>
      </c>
      <c r="K6" s="304"/>
      <c r="L6" s="304"/>
      <c r="M6" s="304"/>
      <c r="N6" s="304"/>
      <c r="O6" s="305"/>
      <c r="P6" s="351"/>
      <c r="Q6" s="352"/>
      <c r="R6" s="353" t="s">
        <v>154</v>
      </c>
    </row>
    <row r="7" spans="1:21" s="3" customFormat="1" ht="15" customHeight="1">
      <c r="A7" s="617" t="s">
        <v>144</v>
      </c>
      <c r="B7" s="618"/>
      <c r="C7" s="298"/>
      <c r="D7" s="339"/>
      <c r="E7" s="339"/>
      <c r="F7" s="339"/>
      <c r="G7" s="339"/>
      <c r="H7" s="339"/>
      <c r="I7" s="339"/>
      <c r="J7" s="339"/>
      <c r="K7" s="339"/>
      <c r="L7" s="339"/>
      <c r="M7" s="339"/>
      <c r="N7" s="339"/>
      <c r="O7" s="354"/>
      <c r="P7" s="354"/>
      <c r="Q7" s="355"/>
      <c r="R7" s="339"/>
      <c r="S7" s="356"/>
      <c r="T7" s="357"/>
      <c r="U7" s="358"/>
    </row>
    <row r="8" spans="1:18" ht="30" customHeight="1">
      <c r="A8" s="4" t="s">
        <v>124</v>
      </c>
      <c r="B8" s="4" t="s">
        <v>125</v>
      </c>
      <c r="C8" s="4" t="s">
        <v>138</v>
      </c>
      <c r="D8" s="4" t="s">
        <v>44</v>
      </c>
      <c r="E8" s="4" t="s">
        <v>45</v>
      </c>
      <c r="F8" s="298" t="s">
        <v>62</v>
      </c>
      <c r="G8" s="4" t="s">
        <v>156</v>
      </c>
      <c r="H8" s="4" t="s">
        <v>157</v>
      </c>
      <c r="I8" s="4" t="s">
        <v>69</v>
      </c>
      <c r="J8" s="4" t="s">
        <v>63</v>
      </c>
      <c r="K8" s="4" t="s">
        <v>216</v>
      </c>
      <c r="L8" s="4" t="s">
        <v>18</v>
      </c>
      <c r="M8" s="4" t="s">
        <v>61</v>
      </c>
      <c r="N8" s="4" t="s">
        <v>10</v>
      </c>
      <c r="O8" s="303" t="s">
        <v>122</v>
      </c>
      <c r="P8" s="303" t="s">
        <v>123</v>
      </c>
      <c r="Q8" s="344" t="s">
        <v>11</v>
      </c>
      <c r="R8" s="344" t="s">
        <v>21</v>
      </c>
    </row>
    <row r="9" spans="1:18" ht="15" customHeight="1">
      <c r="A9" s="273">
        <v>2013</v>
      </c>
      <c r="B9" s="273" t="s">
        <v>127</v>
      </c>
      <c r="C9" s="597"/>
      <c r="D9" s="597"/>
      <c r="E9" s="597"/>
      <c r="F9" s="359">
        <v>1</v>
      </c>
      <c r="G9" s="246"/>
      <c r="H9" s="246">
        <v>1</v>
      </c>
      <c r="I9" s="246">
        <v>1</v>
      </c>
      <c r="J9" s="246"/>
      <c r="K9" s="315"/>
      <c r="L9" s="387"/>
      <c r="M9" s="136">
        <v>1943</v>
      </c>
      <c r="N9" s="314" t="s">
        <v>133</v>
      </c>
      <c r="O9" s="346"/>
      <c r="P9" s="346"/>
      <c r="Q9" s="256"/>
      <c r="R9" s="273"/>
    </row>
    <row r="10" spans="1:18" ht="15" customHeight="1">
      <c r="A10" s="273">
        <v>2013</v>
      </c>
      <c r="B10" s="273" t="s">
        <v>127</v>
      </c>
      <c r="C10" s="597"/>
      <c r="D10" s="597"/>
      <c r="E10" s="597"/>
      <c r="F10" s="359">
        <v>1</v>
      </c>
      <c r="G10" s="246"/>
      <c r="H10" s="246">
        <v>1</v>
      </c>
      <c r="I10" s="246">
        <v>1</v>
      </c>
      <c r="J10" s="246"/>
      <c r="K10" s="315"/>
      <c r="L10" s="387"/>
      <c r="M10" s="136">
        <v>1945</v>
      </c>
      <c r="N10" s="314" t="s">
        <v>133</v>
      </c>
      <c r="O10" s="346"/>
      <c r="P10" s="346"/>
      <c r="Q10" s="256"/>
      <c r="R10" s="273"/>
    </row>
    <row r="11" spans="1:18" ht="15" customHeight="1">
      <c r="A11" s="273">
        <v>2013</v>
      </c>
      <c r="B11" s="273" t="s">
        <v>127</v>
      </c>
      <c r="C11" s="597"/>
      <c r="D11" s="597"/>
      <c r="E11" s="597"/>
      <c r="F11" s="359">
        <v>1</v>
      </c>
      <c r="G11" s="273">
        <v>1</v>
      </c>
      <c r="H11" s="273"/>
      <c r="I11" s="246">
        <v>1</v>
      </c>
      <c r="J11" s="274"/>
      <c r="K11" s="315"/>
      <c r="L11" s="387"/>
      <c r="M11" s="136">
        <v>1959</v>
      </c>
      <c r="N11" s="314" t="s">
        <v>133</v>
      </c>
      <c r="O11" s="346"/>
      <c r="P11" s="346"/>
      <c r="Q11" s="256"/>
      <c r="R11" s="273"/>
    </row>
    <row r="12" spans="1:18" ht="15" customHeight="1">
      <c r="A12" s="273">
        <v>2013</v>
      </c>
      <c r="B12" s="273" t="s">
        <v>127</v>
      </c>
      <c r="C12" s="597"/>
      <c r="D12" s="597"/>
      <c r="E12" s="597"/>
      <c r="F12" s="359">
        <v>1</v>
      </c>
      <c r="G12" s="273"/>
      <c r="H12" s="273">
        <v>1</v>
      </c>
      <c r="I12" s="246">
        <v>1</v>
      </c>
      <c r="J12" s="274"/>
      <c r="K12" s="315"/>
      <c r="L12" s="387"/>
      <c r="M12" s="136">
        <v>1928</v>
      </c>
      <c r="N12" s="314" t="s">
        <v>133</v>
      </c>
      <c r="O12" s="346"/>
      <c r="P12" s="346"/>
      <c r="Q12" s="256"/>
      <c r="R12" s="273"/>
    </row>
    <row r="13" spans="1:18" ht="15" customHeight="1">
      <c r="A13" s="273">
        <v>2013</v>
      </c>
      <c r="B13" s="273" t="s">
        <v>127</v>
      </c>
      <c r="C13" s="597"/>
      <c r="D13" s="597"/>
      <c r="E13" s="597"/>
      <c r="F13" s="359">
        <v>1</v>
      </c>
      <c r="G13" s="273"/>
      <c r="H13" s="273">
        <v>1</v>
      </c>
      <c r="I13" s="246">
        <v>1</v>
      </c>
      <c r="J13" s="274"/>
      <c r="K13" s="315"/>
      <c r="L13" s="387"/>
      <c r="M13" s="136">
        <v>1940</v>
      </c>
      <c r="N13" s="314" t="s">
        <v>133</v>
      </c>
      <c r="O13" s="346"/>
      <c r="P13" s="346"/>
      <c r="Q13" s="256"/>
      <c r="R13" s="273"/>
    </row>
    <row r="14" spans="1:18" ht="15" customHeight="1">
      <c r="A14" s="273">
        <v>2013</v>
      </c>
      <c r="B14" s="273" t="s">
        <v>127</v>
      </c>
      <c r="C14" s="597"/>
      <c r="D14" s="597"/>
      <c r="E14" s="597"/>
      <c r="F14" s="359">
        <v>1</v>
      </c>
      <c r="G14" s="273"/>
      <c r="H14" s="273">
        <v>1</v>
      </c>
      <c r="I14" s="246">
        <v>1</v>
      </c>
      <c r="J14" s="274"/>
      <c r="K14" s="315"/>
      <c r="L14" s="387"/>
      <c r="M14" s="136">
        <v>1940</v>
      </c>
      <c r="N14" s="314" t="s">
        <v>133</v>
      </c>
      <c r="O14" s="346"/>
      <c r="P14" s="346"/>
      <c r="Q14" s="256"/>
      <c r="R14" s="273"/>
    </row>
    <row r="15" spans="1:18" ht="15" customHeight="1">
      <c r="A15" s="273">
        <v>2013</v>
      </c>
      <c r="B15" s="273" t="s">
        <v>127</v>
      </c>
      <c r="C15" s="597"/>
      <c r="D15" s="597"/>
      <c r="E15" s="597"/>
      <c r="F15" s="359">
        <v>1</v>
      </c>
      <c r="G15" s="273"/>
      <c r="H15" s="273">
        <v>1</v>
      </c>
      <c r="I15" s="246">
        <v>1</v>
      </c>
      <c r="J15" s="274"/>
      <c r="K15" s="315"/>
      <c r="L15" s="387"/>
      <c r="M15" s="136">
        <v>1932</v>
      </c>
      <c r="N15" s="314" t="s">
        <v>133</v>
      </c>
      <c r="O15" s="346"/>
      <c r="P15" s="276"/>
      <c r="Q15" s="256"/>
      <c r="R15" s="273"/>
    </row>
    <row r="16" spans="1:18" ht="15" customHeight="1">
      <c r="A16" s="273">
        <v>2013</v>
      </c>
      <c r="B16" s="273" t="s">
        <v>127</v>
      </c>
      <c r="C16" s="597"/>
      <c r="D16" s="597"/>
      <c r="E16" s="597"/>
      <c r="F16" s="359">
        <v>1</v>
      </c>
      <c r="G16" s="273">
        <v>1</v>
      </c>
      <c r="H16" s="273"/>
      <c r="I16" s="246">
        <v>1</v>
      </c>
      <c r="J16" s="274"/>
      <c r="K16" s="315"/>
      <c r="L16" s="387"/>
      <c r="M16" s="136">
        <v>1939</v>
      </c>
      <c r="N16" s="314" t="s">
        <v>133</v>
      </c>
      <c r="O16" s="346"/>
      <c r="P16" s="276"/>
      <c r="Q16" s="256"/>
      <c r="R16" s="273"/>
    </row>
    <row r="17" spans="1:18" ht="15" customHeight="1">
      <c r="A17" s="273">
        <v>2013</v>
      </c>
      <c r="B17" s="273" t="s">
        <v>127</v>
      </c>
      <c r="C17" s="597"/>
      <c r="D17" s="597"/>
      <c r="E17" s="597"/>
      <c r="F17" s="359">
        <v>1</v>
      </c>
      <c r="G17" s="273">
        <v>1</v>
      </c>
      <c r="H17" s="273"/>
      <c r="I17" s="246">
        <v>1</v>
      </c>
      <c r="J17" s="274"/>
      <c r="K17" s="315"/>
      <c r="L17" s="387"/>
      <c r="M17" s="136">
        <v>1935</v>
      </c>
      <c r="N17" s="314" t="s">
        <v>133</v>
      </c>
      <c r="O17" s="346"/>
      <c r="P17" s="276"/>
      <c r="Q17" s="256"/>
      <c r="R17" s="273"/>
    </row>
    <row r="18" spans="1:18" ht="15" customHeight="1">
      <c r="A18" s="273">
        <v>2013</v>
      </c>
      <c r="B18" s="273" t="s">
        <v>127</v>
      </c>
      <c r="C18" s="597"/>
      <c r="D18" s="597"/>
      <c r="E18" s="597"/>
      <c r="F18" s="359">
        <v>1</v>
      </c>
      <c r="G18" s="273"/>
      <c r="H18" s="273">
        <v>1</v>
      </c>
      <c r="I18" s="246">
        <v>1</v>
      </c>
      <c r="J18" s="274"/>
      <c r="K18" s="315"/>
      <c r="L18" s="387"/>
      <c r="M18" s="136">
        <v>1959</v>
      </c>
      <c r="N18" s="314" t="s">
        <v>133</v>
      </c>
      <c r="O18" s="346"/>
      <c r="P18" s="313"/>
      <c r="Q18" s="313"/>
      <c r="R18" s="273"/>
    </row>
    <row r="19" spans="1:18" ht="15" customHeight="1">
      <c r="A19" s="273">
        <v>2013</v>
      </c>
      <c r="B19" s="273" t="s">
        <v>127</v>
      </c>
      <c r="C19" s="597"/>
      <c r="D19" s="597"/>
      <c r="E19" s="597"/>
      <c r="F19" s="359">
        <v>1</v>
      </c>
      <c r="G19" s="273"/>
      <c r="H19" s="273">
        <v>1</v>
      </c>
      <c r="I19" s="246">
        <v>1</v>
      </c>
      <c r="J19" s="274"/>
      <c r="K19" s="315"/>
      <c r="L19" s="387"/>
      <c r="M19" s="136">
        <v>1967</v>
      </c>
      <c r="N19" s="314" t="s">
        <v>133</v>
      </c>
      <c r="O19" s="346"/>
      <c r="P19" s="313"/>
      <c r="Q19" s="313"/>
      <c r="R19" s="273"/>
    </row>
    <row r="20" spans="1:18" ht="15" customHeight="1">
      <c r="A20" s="273">
        <v>2013</v>
      </c>
      <c r="B20" s="273" t="s">
        <v>127</v>
      </c>
      <c r="C20" s="597"/>
      <c r="D20" s="597"/>
      <c r="E20" s="597"/>
      <c r="F20" s="359">
        <v>1</v>
      </c>
      <c r="G20" s="273"/>
      <c r="H20" s="273">
        <v>1</v>
      </c>
      <c r="I20" s="246">
        <v>1</v>
      </c>
      <c r="J20" s="274"/>
      <c r="K20" s="315"/>
      <c r="L20" s="387"/>
      <c r="M20" s="136">
        <v>1900</v>
      </c>
      <c r="N20" s="314" t="s">
        <v>133</v>
      </c>
      <c r="O20" s="346"/>
      <c r="P20" s="325"/>
      <c r="Q20" s="313"/>
      <c r="R20" s="273"/>
    </row>
    <row r="21" spans="1:18" ht="15" customHeight="1">
      <c r="A21" s="273">
        <v>2013</v>
      </c>
      <c r="B21" s="273" t="s">
        <v>127</v>
      </c>
      <c r="C21" s="597"/>
      <c r="D21" s="597"/>
      <c r="E21" s="597"/>
      <c r="F21" s="359">
        <v>1</v>
      </c>
      <c r="G21" s="273">
        <v>1</v>
      </c>
      <c r="H21" s="273"/>
      <c r="I21" s="246">
        <v>1</v>
      </c>
      <c r="J21" s="274"/>
      <c r="K21" s="315"/>
      <c r="L21" s="387"/>
      <c r="M21" s="136">
        <v>1935</v>
      </c>
      <c r="N21" s="314" t="s">
        <v>133</v>
      </c>
      <c r="O21" s="346"/>
      <c r="P21" s="325"/>
      <c r="Q21" s="313"/>
      <c r="R21" s="273"/>
    </row>
    <row r="22" spans="1:18" ht="15" customHeight="1">
      <c r="A22" s="273">
        <v>2013</v>
      </c>
      <c r="B22" s="273" t="s">
        <v>127</v>
      </c>
      <c r="C22" s="597"/>
      <c r="D22" s="597"/>
      <c r="E22" s="597"/>
      <c r="F22" s="359">
        <v>1</v>
      </c>
      <c r="G22" s="273">
        <v>1</v>
      </c>
      <c r="H22" s="273"/>
      <c r="I22" s="246">
        <v>1</v>
      </c>
      <c r="J22" s="274"/>
      <c r="K22" s="315"/>
      <c r="L22" s="387"/>
      <c r="M22" s="136">
        <v>1952</v>
      </c>
      <c r="N22" s="314" t="s">
        <v>133</v>
      </c>
      <c r="O22" s="346"/>
      <c r="P22" s="346"/>
      <c r="Q22" s="313"/>
      <c r="R22" s="273"/>
    </row>
    <row r="23" spans="1:18" ht="15" customHeight="1">
      <c r="A23" s="273">
        <v>2013</v>
      </c>
      <c r="B23" s="273" t="s">
        <v>127</v>
      </c>
      <c r="C23" s="597"/>
      <c r="D23" s="597"/>
      <c r="E23" s="597"/>
      <c r="F23" s="359">
        <v>1</v>
      </c>
      <c r="G23" s="273"/>
      <c r="H23" s="273">
        <v>1</v>
      </c>
      <c r="I23" s="246">
        <v>1</v>
      </c>
      <c r="J23" s="274"/>
      <c r="K23" s="315"/>
      <c r="L23" s="387"/>
      <c r="M23" s="136">
        <v>1931</v>
      </c>
      <c r="N23" s="314" t="s">
        <v>133</v>
      </c>
      <c r="O23" s="346"/>
      <c r="P23" s="346"/>
      <c r="Q23" s="313"/>
      <c r="R23" s="273"/>
    </row>
    <row r="24" spans="1:18" ht="15" customHeight="1">
      <c r="A24" s="273">
        <v>2013</v>
      </c>
      <c r="B24" s="273" t="s">
        <v>127</v>
      </c>
      <c r="C24" s="597"/>
      <c r="D24" s="597"/>
      <c r="E24" s="597"/>
      <c r="F24" s="359">
        <v>1</v>
      </c>
      <c r="G24" s="273"/>
      <c r="H24" s="273">
        <v>1</v>
      </c>
      <c r="I24" s="246">
        <v>1</v>
      </c>
      <c r="J24" s="274"/>
      <c r="K24" s="315"/>
      <c r="L24" s="387"/>
      <c r="M24" s="136">
        <v>1932</v>
      </c>
      <c r="N24" s="314" t="s">
        <v>133</v>
      </c>
      <c r="O24" s="346"/>
      <c r="P24" s="325"/>
      <c r="Q24" s="313"/>
      <c r="R24" s="273"/>
    </row>
    <row r="25" spans="1:18" ht="15" customHeight="1">
      <c r="A25" s="273">
        <v>2013</v>
      </c>
      <c r="B25" s="273" t="s">
        <v>127</v>
      </c>
      <c r="C25" s="597"/>
      <c r="D25" s="597"/>
      <c r="E25" s="597"/>
      <c r="F25" s="359">
        <v>1</v>
      </c>
      <c r="G25" s="273"/>
      <c r="H25" s="273">
        <v>1</v>
      </c>
      <c r="I25" s="246">
        <v>1</v>
      </c>
      <c r="J25" s="274"/>
      <c r="K25" s="315"/>
      <c r="L25" s="387"/>
      <c r="M25" s="136">
        <v>1947</v>
      </c>
      <c r="N25" s="314" t="s">
        <v>133</v>
      </c>
      <c r="O25" s="346"/>
      <c r="P25" s="276"/>
      <c r="Q25" s="256"/>
      <c r="R25" s="273"/>
    </row>
    <row r="26" spans="1:18" ht="15" customHeight="1">
      <c r="A26" s="273">
        <v>2013</v>
      </c>
      <c r="B26" s="273" t="s">
        <v>127</v>
      </c>
      <c r="C26" s="597"/>
      <c r="D26" s="597"/>
      <c r="E26" s="597"/>
      <c r="F26" s="359">
        <v>1</v>
      </c>
      <c r="G26" s="273"/>
      <c r="H26" s="273">
        <v>1</v>
      </c>
      <c r="I26" s="246">
        <v>1</v>
      </c>
      <c r="J26" s="274"/>
      <c r="K26" s="315"/>
      <c r="L26" s="387"/>
      <c r="M26" s="136">
        <v>1928</v>
      </c>
      <c r="N26" s="314" t="s">
        <v>133</v>
      </c>
      <c r="O26" s="346"/>
      <c r="P26" s="276"/>
      <c r="Q26" s="256"/>
      <c r="R26" s="273"/>
    </row>
    <row r="27" spans="1:18" ht="15" customHeight="1">
      <c r="A27" s="273">
        <v>2013</v>
      </c>
      <c r="B27" s="273" t="s">
        <v>127</v>
      </c>
      <c r="C27" s="597"/>
      <c r="D27" s="597"/>
      <c r="E27" s="597"/>
      <c r="F27" s="359">
        <v>1</v>
      </c>
      <c r="G27" s="273">
        <v>1</v>
      </c>
      <c r="H27" s="273"/>
      <c r="I27" s="246">
        <v>1</v>
      </c>
      <c r="J27" s="274"/>
      <c r="K27" s="315"/>
      <c r="L27" s="387"/>
      <c r="M27" s="136">
        <v>1928</v>
      </c>
      <c r="N27" s="314" t="s">
        <v>133</v>
      </c>
      <c r="O27" s="346"/>
      <c r="P27" s="276"/>
      <c r="Q27" s="256"/>
      <c r="R27" s="273"/>
    </row>
    <row r="28" spans="1:18" ht="15" customHeight="1">
      <c r="A28" s="273">
        <v>2013</v>
      </c>
      <c r="B28" s="273" t="s">
        <v>127</v>
      </c>
      <c r="C28" s="597"/>
      <c r="D28" s="597"/>
      <c r="E28" s="597"/>
      <c r="F28" s="359">
        <v>1</v>
      </c>
      <c r="G28" s="273"/>
      <c r="H28" s="273">
        <v>1</v>
      </c>
      <c r="I28" s="246">
        <v>1</v>
      </c>
      <c r="J28" s="274"/>
      <c r="K28" s="315"/>
      <c r="L28" s="387"/>
      <c r="M28" s="136">
        <v>1905</v>
      </c>
      <c r="N28" s="314" t="s">
        <v>133</v>
      </c>
      <c r="O28" s="346"/>
      <c r="P28" s="276"/>
      <c r="Q28" s="256"/>
      <c r="R28" s="273"/>
    </row>
    <row r="29" spans="1:18" ht="15" customHeight="1">
      <c r="A29" s="273">
        <v>2013</v>
      </c>
      <c r="B29" s="273" t="s">
        <v>127</v>
      </c>
      <c r="C29" s="597"/>
      <c r="D29" s="597"/>
      <c r="E29" s="597"/>
      <c r="F29" s="359">
        <v>1</v>
      </c>
      <c r="G29" s="273"/>
      <c r="H29" s="273">
        <v>1</v>
      </c>
      <c r="I29" s="246">
        <v>1</v>
      </c>
      <c r="J29" s="274"/>
      <c r="K29" s="315"/>
      <c r="L29" s="387"/>
      <c r="M29" s="136">
        <v>1929</v>
      </c>
      <c r="N29" s="314" t="s">
        <v>133</v>
      </c>
      <c r="O29" s="346"/>
      <c r="P29" s="276"/>
      <c r="Q29" s="256"/>
      <c r="R29" s="273"/>
    </row>
    <row r="30" spans="1:18" ht="15" customHeight="1">
      <c r="A30" s="273">
        <v>2013</v>
      </c>
      <c r="B30" s="273" t="s">
        <v>127</v>
      </c>
      <c r="C30" s="597"/>
      <c r="D30" s="597"/>
      <c r="E30" s="597"/>
      <c r="F30" s="359">
        <v>1</v>
      </c>
      <c r="G30" s="273">
        <v>1</v>
      </c>
      <c r="H30" s="273"/>
      <c r="I30" s="246">
        <v>1</v>
      </c>
      <c r="J30" s="274"/>
      <c r="K30" s="315"/>
      <c r="L30" s="387"/>
      <c r="M30" s="136">
        <v>1941</v>
      </c>
      <c r="N30" s="314" t="s">
        <v>133</v>
      </c>
      <c r="O30" s="346"/>
      <c r="P30" s="276"/>
      <c r="Q30" s="256"/>
      <c r="R30" s="273"/>
    </row>
    <row r="31" spans="1:18" ht="15" customHeight="1">
      <c r="A31" s="273">
        <v>2013</v>
      </c>
      <c r="B31" s="273" t="s">
        <v>127</v>
      </c>
      <c r="C31" s="597"/>
      <c r="D31" s="597"/>
      <c r="E31" s="597"/>
      <c r="F31" s="359">
        <v>1</v>
      </c>
      <c r="G31" s="273">
        <v>1</v>
      </c>
      <c r="H31" s="273"/>
      <c r="I31" s="246">
        <v>1</v>
      </c>
      <c r="J31" s="274"/>
      <c r="K31" s="315"/>
      <c r="L31" s="387"/>
      <c r="M31" s="136">
        <v>1927</v>
      </c>
      <c r="N31" s="314" t="s">
        <v>133</v>
      </c>
      <c r="O31" s="346"/>
      <c r="P31" s="276"/>
      <c r="Q31" s="256"/>
      <c r="R31" s="273"/>
    </row>
    <row r="32" spans="1:18" ht="15" customHeight="1">
      <c r="A32" s="273">
        <v>2013</v>
      </c>
      <c r="B32" s="273" t="s">
        <v>127</v>
      </c>
      <c r="C32" s="597"/>
      <c r="D32" s="597"/>
      <c r="E32" s="597"/>
      <c r="F32" s="359">
        <v>1</v>
      </c>
      <c r="G32" s="273"/>
      <c r="H32" s="273">
        <v>1</v>
      </c>
      <c r="I32" s="246">
        <v>1</v>
      </c>
      <c r="J32" s="274"/>
      <c r="K32" s="315"/>
      <c r="L32" s="387"/>
      <c r="M32" s="136">
        <v>1933</v>
      </c>
      <c r="N32" s="314" t="s">
        <v>133</v>
      </c>
      <c r="O32" s="346"/>
      <c r="P32" s="276"/>
      <c r="Q32" s="256"/>
      <c r="R32" s="273"/>
    </row>
    <row r="33" spans="1:18" ht="15" customHeight="1">
      <c r="A33" s="273">
        <v>2013</v>
      </c>
      <c r="B33" s="273" t="s">
        <v>127</v>
      </c>
      <c r="C33" s="597"/>
      <c r="D33" s="597"/>
      <c r="E33" s="597"/>
      <c r="F33" s="359">
        <v>1</v>
      </c>
      <c r="G33" s="273">
        <v>1</v>
      </c>
      <c r="H33" s="273"/>
      <c r="I33" s="273">
        <v>1</v>
      </c>
      <c r="J33" s="274"/>
      <c r="K33" s="315"/>
      <c r="L33" s="387"/>
      <c r="M33" s="136">
        <v>1950</v>
      </c>
      <c r="N33" s="314" t="s">
        <v>133</v>
      </c>
      <c r="O33" s="346"/>
      <c r="P33" s="346"/>
      <c r="Q33" s="256"/>
      <c r="R33" s="273"/>
    </row>
    <row r="34" spans="1:18" ht="15" customHeight="1">
      <c r="A34" s="273">
        <v>2013</v>
      </c>
      <c r="B34" s="273" t="s">
        <v>127</v>
      </c>
      <c r="C34" s="597"/>
      <c r="D34" s="597"/>
      <c r="E34" s="597"/>
      <c r="F34" s="359">
        <v>1</v>
      </c>
      <c r="G34" s="273">
        <v>1</v>
      </c>
      <c r="H34" s="273"/>
      <c r="I34" s="273">
        <v>1</v>
      </c>
      <c r="J34" s="274"/>
      <c r="K34" s="315"/>
      <c r="L34" s="387"/>
      <c r="M34" s="136">
        <v>1942</v>
      </c>
      <c r="N34" s="314" t="s">
        <v>133</v>
      </c>
      <c r="O34" s="346"/>
      <c r="P34" s="346"/>
      <c r="Q34" s="256"/>
      <c r="R34" s="273"/>
    </row>
    <row r="35" spans="1:18" ht="15" customHeight="1">
      <c r="A35" s="273">
        <v>2013</v>
      </c>
      <c r="B35" s="273" t="s">
        <v>127</v>
      </c>
      <c r="C35" s="597"/>
      <c r="D35" s="597"/>
      <c r="E35" s="597"/>
      <c r="F35" s="359">
        <v>1</v>
      </c>
      <c r="G35" s="273">
        <v>1</v>
      </c>
      <c r="H35" s="273"/>
      <c r="I35" s="273">
        <v>1</v>
      </c>
      <c r="J35" s="274"/>
      <c r="K35" s="315"/>
      <c r="L35" s="387"/>
      <c r="M35" s="136">
        <v>1947</v>
      </c>
      <c r="N35" s="314" t="s">
        <v>133</v>
      </c>
      <c r="O35" s="346"/>
      <c r="P35" s="276"/>
      <c r="Q35" s="256"/>
      <c r="R35" s="273"/>
    </row>
    <row r="36" spans="1:18" ht="15" customHeight="1">
      <c r="A36" s="273">
        <v>2013</v>
      </c>
      <c r="B36" s="273" t="s">
        <v>127</v>
      </c>
      <c r="C36" s="597"/>
      <c r="D36" s="597"/>
      <c r="E36" s="597"/>
      <c r="F36" s="359">
        <v>1</v>
      </c>
      <c r="G36" s="273">
        <v>1</v>
      </c>
      <c r="H36" s="273"/>
      <c r="I36" s="273">
        <v>1</v>
      </c>
      <c r="J36" s="274"/>
      <c r="K36" s="315"/>
      <c r="L36" s="387"/>
      <c r="M36" s="136">
        <v>1916</v>
      </c>
      <c r="N36" s="314" t="s">
        <v>133</v>
      </c>
      <c r="O36" s="346"/>
      <c r="Q36" s="256"/>
      <c r="R36" s="273"/>
    </row>
    <row r="37" spans="1:18" ht="15" customHeight="1">
      <c r="A37" s="273">
        <v>2013</v>
      </c>
      <c r="B37" s="273" t="s">
        <v>127</v>
      </c>
      <c r="C37" s="597"/>
      <c r="D37" s="597"/>
      <c r="E37" s="597"/>
      <c r="F37" s="359">
        <v>1</v>
      </c>
      <c r="G37" s="273"/>
      <c r="H37" s="273">
        <v>1</v>
      </c>
      <c r="I37" s="273">
        <v>1</v>
      </c>
      <c r="J37" s="274"/>
      <c r="K37" s="315"/>
      <c r="L37" s="387"/>
      <c r="M37" s="136">
        <v>1958</v>
      </c>
      <c r="N37" s="314" t="s">
        <v>133</v>
      </c>
      <c r="O37" s="346"/>
      <c r="P37" s="276"/>
      <c r="Q37" s="256"/>
      <c r="R37" s="273"/>
    </row>
    <row r="38" spans="1:18" s="360" customFormat="1" ht="15" customHeight="1">
      <c r="A38" s="317">
        <v>2013</v>
      </c>
      <c r="B38" s="317" t="s">
        <v>127</v>
      </c>
      <c r="C38" s="597"/>
      <c r="D38" s="597"/>
      <c r="E38" s="597"/>
      <c r="F38" s="359">
        <v>1</v>
      </c>
      <c r="G38" s="317">
        <v>1</v>
      </c>
      <c r="H38" s="317"/>
      <c r="I38" s="273">
        <v>1</v>
      </c>
      <c r="J38" s="272"/>
      <c r="K38" s="318"/>
      <c r="L38" s="387"/>
      <c r="M38" s="136">
        <v>1906</v>
      </c>
      <c r="N38" s="314" t="s">
        <v>133</v>
      </c>
      <c r="O38" s="276"/>
      <c r="P38" s="276"/>
      <c r="Q38" s="256"/>
      <c r="R38" s="273"/>
    </row>
    <row r="39" spans="1:18" ht="15" customHeight="1">
      <c r="A39" s="317">
        <v>2013</v>
      </c>
      <c r="B39" s="273" t="s">
        <v>127</v>
      </c>
      <c r="C39" s="597"/>
      <c r="D39" s="597"/>
      <c r="E39" s="597"/>
      <c r="F39" s="359">
        <v>1</v>
      </c>
      <c r="G39" s="273"/>
      <c r="H39" s="273">
        <v>1</v>
      </c>
      <c r="I39" s="273">
        <v>1</v>
      </c>
      <c r="J39" s="274"/>
      <c r="K39" s="315"/>
      <c r="L39" s="387"/>
      <c r="M39" s="136">
        <v>1971</v>
      </c>
      <c r="N39" s="314" t="s">
        <v>133</v>
      </c>
      <c r="O39" s="346"/>
      <c r="P39" s="276"/>
      <c r="Q39" s="256"/>
      <c r="R39" s="273"/>
    </row>
    <row r="40" spans="1:18" ht="15" customHeight="1">
      <c r="A40" s="317">
        <v>2013</v>
      </c>
      <c r="B40" s="273" t="s">
        <v>127</v>
      </c>
      <c r="C40" s="597"/>
      <c r="D40" s="597"/>
      <c r="E40" s="597"/>
      <c r="F40" s="359">
        <v>1</v>
      </c>
      <c r="G40" s="273"/>
      <c r="H40" s="273">
        <v>1</v>
      </c>
      <c r="I40" s="273">
        <v>1</v>
      </c>
      <c r="J40" s="274"/>
      <c r="K40" s="315"/>
      <c r="L40" s="387"/>
      <c r="M40" s="136">
        <v>1948</v>
      </c>
      <c r="N40" s="314" t="s">
        <v>133</v>
      </c>
      <c r="O40" s="346"/>
      <c r="P40" s="276"/>
      <c r="Q40" s="256"/>
      <c r="R40" s="273"/>
    </row>
    <row r="41" spans="1:18" ht="15" customHeight="1">
      <c r="A41" s="317">
        <v>2013</v>
      </c>
      <c r="B41" s="273" t="s">
        <v>127</v>
      </c>
      <c r="C41" s="597"/>
      <c r="D41" s="597"/>
      <c r="E41" s="597"/>
      <c r="F41" s="359">
        <v>1</v>
      </c>
      <c r="G41" s="273"/>
      <c r="H41" s="273">
        <v>1</v>
      </c>
      <c r="I41" s="273">
        <v>1</v>
      </c>
      <c r="J41" s="274"/>
      <c r="K41" s="315"/>
      <c r="L41" s="387"/>
      <c r="M41" s="136">
        <v>1933</v>
      </c>
      <c r="N41" s="314" t="s">
        <v>133</v>
      </c>
      <c r="O41" s="346"/>
      <c r="P41" s="276"/>
      <c r="Q41" s="256"/>
      <c r="R41" s="273"/>
    </row>
    <row r="42" spans="1:18" ht="15" customHeight="1">
      <c r="A42" s="317">
        <v>2013</v>
      </c>
      <c r="B42" s="273" t="s">
        <v>127</v>
      </c>
      <c r="C42" s="597"/>
      <c r="D42" s="597"/>
      <c r="E42" s="597"/>
      <c r="F42" s="359">
        <v>1</v>
      </c>
      <c r="G42" s="273">
        <v>1</v>
      </c>
      <c r="H42" s="273"/>
      <c r="I42" s="273">
        <v>1</v>
      </c>
      <c r="J42" s="274"/>
      <c r="K42" s="315"/>
      <c r="L42" s="387"/>
      <c r="M42" s="136">
        <v>1946</v>
      </c>
      <c r="N42" s="314" t="s">
        <v>133</v>
      </c>
      <c r="O42" s="346"/>
      <c r="P42" s="276"/>
      <c r="Q42" s="256"/>
      <c r="R42" s="273"/>
    </row>
    <row r="43" spans="1:18" ht="15" customHeight="1">
      <c r="A43" s="317">
        <v>2013</v>
      </c>
      <c r="B43" s="273" t="s">
        <v>127</v>
      </c>
      <c r="C43" s="597"/>
      <c r="D43" s="597"/>
      <c r="E43" s="597"/>
      <c r="F43" s="359">
        <v>1</v>
      </c>
      <c r="G43" s="273"/>
      <c r="H43" s="273">
        <v>1</v>
      </c>
      <c r="I43" s="273">
        <v>1</v>
      </c>
      <c r="J43" s="274"/>
      <c r="K43" s="315"/>
      <c r="L43" s="387"/>
      <c r="M43" s="136">
        <v>1967</v>
      </c>
      <c r="N43" s="314" t="s">
        <v>133</v>
      </c>
      <c r="O43" s="346"/>
      <c r="P43" s="276"/>
      <c r="Q43" s="256"/>
      <c r="R43" s="273"/>
    </row>
    <row r="44" spans="1:18" ht="15" customHeight="1">
      <c r="A44" s="317">
        <v>2013</v>
      </c>
      <c r="B44" s="273" t="s">
        <v>127</v>
      </c>
      <c r="C44" s="597"/>
      <c r="D44" s="597"/>
      <c r="E44" s="597"/>
      <c r="F44" s="359">
        <v>1</v>
      </c>
      <c r="G44" s="273"/>
      <c r="H44" s="273">
        <v>1</v>
      </c>
      <c r="I44" s="273">
        <v>1</v>
      </c>
      <c r="J44" s="274"/>
      <c r="K44" s="315"/>
      <c r="L44" s="387"/>
      <c r="M44" s="136">
        <v>1973</v>
      </c>
      <c r="N44" s="314" t="s">
        <v>133</v>
      </c>
      <c r="O44" s="346"/>
      <c r="P44" s="276"/>
      <c r="Q44" s="256"/>
      <c r="R44" s="273"/>
    </row>
    <row r="45" spans="1:18" ht="15" customHeight="1">
      <c r="A45" s="317">
        <v>2013</v>
      </c>
      <c r="B45" s="273" t="s">
        <v>127</v>
      </c>
      <c r="C45" s="597"/>
      <c r="D45" s="597"/>
      <c r="E45" s="597"/>
      <c r="F45" s="359">
        <v>1</v>
      </c>
      <c r="G45" s="273"/>
      <c r="H45" s="273">
        <v>1</v>
      </c>
      <c r="I45" s="273">
        <v>1</v>
      </c>
      <c r="J45" s="274"/>
      <c r="K45" s="315"/>
      <c r="L45" s="387"/>
      <c r="M45" s="136">
        <v>1931</v>
      </c>
      <c r="N45" s="314" t="s">
        <v>133</v>
      </c>
      <c r="O45" s="346"/>
      <c r="P45" s="276"/>
      <c r="Q45" s="256"/>
      <c r="R45" s="273"/>
    </row>
    <row r="46" spans="1:18" ht="15" customHeight="1">
      <c r="A46" s="317">
        <v>2013</v>
      </c>
      <c r="B46" s="273" t="s">
        <v>127</v>
      </c>
      <c r="C46" s="597"/>
      <c r="D46" s="597"/>
      <c r="E46" s="597"/>
      <c r="F46" s="359">
        <v>1</v>
      </c>
      <c r="G46" s="317"/>
      <c r="H46" s="317">
        <v>1</v>
      </c>
      <c r="I46" s="208"/>
      <c r="J46" s="317">
        <v>1</v>
      </c>
      <c r="K46" s="345" t="s">
        <v>55</v>
      </c>
      <c r="L46" s="387"/>
      <c r="M46" s="136">
        <v>1969</v>
      </c>
      <c r="N46" s="314" t="s">
        <v>133</v>
      </c>
      <c r="O46" s="346"/>
      <c r="P46" s="276"/>
      <c r="Q46" s="256"/>
      <c r="R46" s="273"/>
    </row>
    <row r="47" spans="1:18" ht="15" customHeight="1">
      <c r="A47" s="317">
        <v>2013</v>
      </c>
      <c r="B47" s="273" t="s">
        <v>127</v>
      </c>
      <c r="C47" s="597"/>
      <c r="D47" s="597"/>
      <c r="E47" s="597"/>
      <c r="F47" s="359">
        <v>1</v>
      </c>
      <c r="G47" s="273"/>
      <c r="H47" s="273">
        <v>1</v>
      </c>
      <c r="I47" s="246">
        <v>1</v>
      </c>
      <c r="J47" s="274"/>
      <c r="K47" s="315"/>
      <c r="L47" s="387"/>
      <c r="M47" s="136">
        <v>1924</v>
      </c>
      <c r="N47" s="314" t="s">
        <v>133</v>
      </c>
      <c r="O47" s="346"/>
      <c r="P47" s="276"/>
      <c r="Q47" s="256"/>
      <c r="R47" s="273"/>
    </row>
    <row r="48" spans="1:18" ht="15" customHeight="1">
      <c r="A48" s="317">
        <v>2013</v>
      </c>
      <c r="B48" s="273" t="s">
        <v>127</v>
      </c>
      <c r="C48" s="597"/>
      <c r="D48" s="597"/>
      <c r="E48" s="597"/>
      <c r="F48" s="359">
        <v>1</v>
      </c>
      <c r="G48" s="273"/>
      <c r="H48" s="273">
        <v>1</v>
      </c>
      <c r="I48" s="246">
        <v>1</v>
      </c>
      <c r="J48" s="274"/>
      <c r="K48" s="315"/>
      <c r="L48" s="387"/>
      <c r="M48" s="136">
        <v>1934</v>
      </c>
      <c r="N48" s="314" t="s">
        <v>133</v>
      </c>
      <c r="O48" s="346"/>
      <c r="P48" s="276"/>
      <c r="Q48" s="256"/>
      <c r="R48" s="273"/>
    </row>
    <row r="49" spans="1:18" ht="15" customHeight="1">
      <c r="A49" s="317">
        <v>2013</v>
      </c>
      <c r="B49" s="273" t="s">
        <v>127</v>
      </c>
      <c r="C49" s="597"/>
      <c r="D49" s="597"/>
      <c r="E49" s="597"/>
      <c r="F49" s="359">
        <v>1</v>
      </c>
      <c r="G49" s="273"/>
      <c r="H49" s="273">
        <v>1</v>
      </c>
      <c r="I49" s="246">
        <v>1</v>
      </c>
      <c r="J49" s="274"/>
      <c r="K49" s="315"/>
      <c r="L49" s="315"/>
      <c r="M49" s="136">
        <v>1932</v>
      </c>
      <c r="N49" s="314" t="s">
        <v>133</v>
      </c>
      <c r="O49" s="346"/>
      <c r="P49" s="276"/>
      <c r="Q49" s="256"/>
      <c r="R49" s="273"/>
    </row>
    <row r="50" spans="1:18" ht="15" customHeight="1">
      <c r="A50" s="317">
        <v>2013</v>
      </c>
      <c r="B50" s="273" t="s">
        <v>127</v>
      </c>
      <c r="C50" s="597"/>
      <c r="D50" s="597"/>
      <c r="E50" s="597"/>
      <c r="F50" s="359">
        <v>1</v>
      </c>
      <c r="G50" s="273"/>
      <c r="H50" s="273">
        <v>1</v>
      </c>
      <c r="I50" s="246">
        <v>1</v>
      </c>
      <c r="J50" s="274"/>
      <c r="K50" s="315"/>
      <c r="L50" s="315"/>
      <c r="M50" s="136">
        <v>1930</v>
      </c>
      <c r="N50" s="314" t="s">
        <v>133</v>
      </c>
      <c r="O50" s="346"/>
      <c r="P50" s="276"/>
      <c r="Q50" s="256"/>
      <c r="R50" s="273"/>
    </row>
    <row r="51" spans="1:18" ht="15" customHeight="1">
      <c r="A51" s="317">
        <v>2013</v>
      </c>
      <c r="B51" s="273" t="s">
        <v>127</v>
      </c>
      <c r="C51" s="597"/>
      <c r="D51" s="597"/>
      <c r="E51" s="597"/>
      <c r="F51" s="359">
        <v>1</v>
      </c>
      <c r="G51" s="273">
        <v>1</v>
      </c>
      <c r="H51" s="273"/>
      <c r="I51" s="246">
        <v>1</v>
      </c>
      <c r="J51" s="274"/>
      <c r="K51" s="315"/>
      <c r="L51" s="315"/>
      <c r="M51" s="136">
        <v>1958</v>
      </c>
      <c r="N51" s="314" t="s">
        <v>133</v>
      </c>
      <c r="O51" s="346"/>
      <c r="P51" s="276"/>
      <c r="Q51" s="256"/>
      <c r="R51" s="273"/>
    </row>
    <row r="52" spans="1:18" ht="15" customHeight="1">
      <c r="A52" s="317">
        <v>2013</v>
      </c>
      <c r="B52" s="273" t="s">
        <v>127</v>
      </c>
      <c r="C52" s="597"/>
      <c r="D52" s="597"/>
      <c r="E52" s="597"/>
      <c r="F52" s="359">
        <v>1</v>
      </c>
      <c r="G52" s="273">
        <v>1</v>
      </c>
      <c r="H52" s="273"/>
      <c r="I52" s="246">
        <v>1</v>
      </c>
      <c r="J52" s="274"/>
      <c r="K52" s="315"/>
      <c r="L52" s="315"/>
      <c r="M52" s="136">
        <v>1955</v>
      </c>
      <c r="N52" s="314" t="s">
        <v>133</v>
      </c>
      <c r="O52" s="346"/>
      <c r="P52" s="276"/>
      <c r="Q52" s="256"/>
      <c r="R52" s="273"/>
    </row>
    <row r="53" spans="1:18" ht="15" customHeight="1">
      <c r="A53" s="317">
        <v>2013</v>
      </c>
      <c r="B53" s="273" t="s">
        <v>127</v>
      </c>
      <c r="C53" s="597"/>
      <c r="D53" s="597"/>
      <c r="E53" s="597"/>
      <c r="F53" s="359">
        <v>1</v>
      </c>
      <c r="G53" s="273"/>
      <c r="H53" s="273">
        <v>1</v>
      </c>
      <c r="I53" s="246">
        <v>1</v>
      </c>
      <c r="J53" s="274"/>
      <c r="K53" s="315"/>
      <c r="L53" s="315"/>
      <c r="M53" s="136">
        <v>1933</v>
      </c>
      <c r="N53" s="314" t="s">
        <v>133</v>
      </c>
      <c r="O53" s="346"/>
      <c r="P53" s="276"/>
      <c r="Q53" s="256"/>
      <c r="R53" s="273"/>
    </row>
    <row r="54" spans="1:18" ht="15" customHeight="1">
      <c r="A54" s="317">
        <v>2013</v>
      </c>
      <c r="B54" s="273" t="s">
        <v>127</v>
      </c>
      <c r="C54" s="597"/>
      <c r="D54" s="597"/>
      <c r="E54" s="597"/>
      <c r="F54" s="359">
        <v>1</v>
      </c>
      <c r="G54" s="273"/>
      <c r="H54" s="273">
        <v>1</v>
      </c>
      <c r="I54" s="246">
        <v>1</v>
      </c>
      <c r="J54" s="274"/>
      <c r="K54" s="315"/>
      <c r="L54" s="315"/>
      <c r="M54" s="136">
        <v>1976</v>
      </c>
      <c r="N54" s="314" t="s">
        <v>133</v>
      </c>
      <c r="O54" s="346"/>
      <c r="P54" s="276"/>
      <c r="Q54" s="256"/>
      <c r="R54" s="273"/>
    </row>
    <row r="55" spans="1:18" ht="15" customHeight="1">
      <c r="A55" s="317">
        <v>2013</v>
      </c>
      <c r="B55" s="273" t="s">
        <v>127</v>
      </c>
      <c r="C55" s="597"/>
      <c r="D55" s="597"/>
      <c r="E55" s="597"/>
      <c r="F55" s="359">
        <v>1</v>
      </c>
      <c r="G55" s="273"/>
      <c r="H55" s="273">
        <v>1</v>
      </c>
      <c r="I55" s="246">
        <v>1</v>
      </c>
      <c r="J55" s="274"/>
      <c r="K55" s="315"/>
      <c r="L55" s="315"/>
      <c r="M55" s="136">
        <v>1929</v>
      </c>
      <c r="N55" s="314" t="s">
        <v>133</v>
      </c>
      <c r="O55" s="346"/>
      <c r="P55" s="276"/>
      <c r="Q55" s="256"/>
      <c r="R55" s="273"/>
    </row>
    <row r="56" spans="1:18" ht="15" customHeight="1">
      <c r="A56" s="317">
        <v>2013</v>
      </c>
      <c r="B56" s="273" t="s">
        <v>127</v>
      </c>
      <c r="C56" s="597"/>
      <c r="D56" s="597"/>
      <c r="E56" s="597"/>
      <c r="F56" s="359">
        <v>1</v>
      </c>
      <c r="G56" s="273"/>
      <c r="H56" s="273">
        <v>1</v>
      </c>
      <c r="I56" s="246">
        <v>1</v>
      </c>
      <c r="J56" s="274"/>
      <c r="K56" s="315"/>
      <c r="L56" s="315"/>
      <c r="M56" s="136">
        <v>1930</v>
      </c>
      <c r="N56" s="314" t="s">
        <v>133</v>
      </c>
      <c r="O56" s="346"/>
      <c r="P56" s="276"/>
      <c r="Q56" s="256"/>
      <c r="R56" s="273"/>
    </row>
    <row r="57" spans="1:18" ht="15" customHeight="1">
      <c r="A57" s="317">
        <v>2013</v>
      </c>
      <c r="B57" s="273" t="s">
        <v>127</v>
      </c>
      <c r="C57" s="597"/>
      <c r="D57" s="597"/>
      <c r="E57" s="597"/>
      <c r="F57" s="359">
        <v>1</v>
      </c>
      <c r="G57" s="273"/>
      <c r="H57" s="273">
        <v>1</v>
      </c>
      <c r="I57" s="246">
        <v>1</v>
      </c>
      <c r="J57" s="274"/>
      <c r="K57" s="315"/>
      <c r="L57" s="315"/>
      <c r="M57" s="136">
        <v>1936</v>
      </c>
      <c r="N57" s="314" t="s">
        <v>133</v>
      </c>
      <c r="O57" s="346"/>
      <c r="P57" s="276"/>
      <c r="Q57" s="256"/>
      <c r="R57" s="273"/>
    </row>
    <row r="58" spans="1:18" ht="15" customHeight="1">
      <c r="A58" s="317">
        <v>2013</v>
      </c>
      <c r="B58" s="273" t="s">
        <v>127</v>
      </c>
      <c r="C58" s="597"/>
      <c r="D58" s="597"/>
      <c r="E58" s="597"/>
      <c r="F58" s="359">
        <v>1</v>
      </c>
      <c r="G58" s="273">
        <v>1</v>
      </c>
      <c r="H58" s="273"/>
      <c r="I58" s="246">
        <v>1</v>
      </c>
      <c r="J58" s="274"/>
      <c r="K58" s="315"/>
      <c r="L58" s="315"/>
      <c r="M58" s="136">
        <v>1938</v>
      </c>
      <c r="N58" s="314" t="s">
        <v>133</v>
      </c>
      <c r="O58" s="346"/>
      <c r="P58" s="276"/>
      <c r="Q58" s="256"/>
      <c r="R58" s="273"/>
    </row>
    <row r="59" spans="1:18" ht="15" customHeight="1">
      <c r="A59" s="317">
        <v>2013</v>
      </c>
      <c r="B59" s="273" t="s">
        <v>127</v>
      </c>
      <c r="C59" s="597"/>
      <c r="D59" s="597"/>
      <c r="E59" s="597"/>
      <c r="F59" s="359">
        <v>1</v>
      </c>
      <c r="G59" s="273">
        <v>1</v>
      </c>
      <c r="H59" s="273"/>
      <c r="I59" s="246">
        <v>1</v>
      </c>
      <c r="J59" s="274"/>
      <c r="K59" s="315"/>
      <c r="L59" s="315"/>
      <c r="M59" s="136">
        <v>1962</v>
      </c>
      <c r="N59" s="314" t="s">
        <v>133</v>
      </c>
      <c r="O59" s="346"/>
      <c r="P59" s="276"/>
      <c r="Q59" s="256"/>
      <c r="R59" s="273"/>
    </row>
    <row r="60" spans="1:18" ht="15" customHeight="1">
      <c r="A60" s="317">
        <v>2013</v>
      </c>
      <c r="B60" s="273" t="s">
        <v>127</v>
      </c>
      <c r="C60" s="597"/>
      <c r="D60" s="597"/>
      <c r="E60" s="597"/>
      <c r="F60" s="359">
        <v>1</v>
      </c>
      <c r="G60" s="273"/>
      <c r="H60" s="273">
        <v>1</v>
      </c>
      <c r="I60" s="246">
        <v>1</v>
      </c>
      <c r="J60" s="274"/>
      <c r="K60" s="315"/>
      <c r="L60" s="315"/>
      <c r="M60" s="136">
        <v>1983</v>
      </c>
      <c r="N60" s="314" t="s">
        <v>133</v>
      </c>
      <c r="O60" s="346"/>
      <c r="P60" s="276"/>
      <c r="Q60" s="256"/>
      <c r="R60" s="273"/>
    </row>
    <row r="61" spans="1:18" ht="15" customHeight="1">
      <c r="A61" s="317">
        <v>2013</v>
      </c>
      <c r="B61" s="273" t="s">
        <v>127</v>
      </c>
      <c r="C61" s="597"/>
      <c r="D61" s="597"/>
      <c r="E61" s="597"/>
      <c r="F61" s="359">
        <v>1</v>
      </c>
      <c r="G61" s="273"/>
      <c r="H61" s="273">
        <v>1</v>
      </c>
      <c r="I61" s="246">
        <v>1</v>
      </c>
      <c r="J61" s="274"/>
      <c r="K61" s="315"/>
      <c r="L61" s="315"/>
      <c r="M61" s="136">
        <v>1924</v>
      </c>
      <c r="N61" s="314" t="s">
        <v>133</v>
      </c>
      <c r="O61" s="346"/>
      <c r="P61" s="276"/>
      <c r="Q61" s="256"/>
      <c r="R61" s="273"/>
    </row>
    <row r="62" spans="1:18" ht="15" customHeight="1">
      <c r="A62" s="317">
        <v>2013</v>
      </c>
      <c r="B62" s="273" t="s">
        <v>127</v>
      </c>
      <c r="C62" s="597"/>
      <c r="D62" s="597"/>
      <c r="E62" s="597"/>
      <c r="F62" s="359">
        <v>1</v>
      </c>
      <c r="G62" s="273"/>
      <c r="H62" s="273">
        <v>1</v>
      </c>
      <c r="I62" s="246">
        <v>1</v>
      </c>
      <c r="J62" s="274"/>
      <c r="K62" s="315"/>
      <c r="L62" s="315"/>
      <c r="M62" s="136">
        <v>1930</v>
      </c>
      <c r="N62" s="314" t="s">
        <v>133</v>
      </c>
      <c r="O62" s="346"/>
      <c r="P62" s="276"/>
      <c r="Q62" s="256"/>
      <c r="R62" s="273"/>
    </row>
    <row r="63" spans="1:18" ht="15" customHeight="1">
      <c r="A63" s="317">
        <v>2013</v>
      </c>
      <c r="B63" s="273" t="s">
        <v>127</v>
      </c>
      <c r="C63" s="597"/>
      <c r="D63" s="597"/>
      <c r="E63" s="597"/>
      <c r="F63" s="359">
        <v>1</v>
      </c>
      <c r="G63" s="273"/>
      <c r="H63" s="273">
        <v>1</v>
      </c>
      <c r="I63" s="246">
        <v>1</v>
      </c>
      <c r="J63" s="274"/>
      <c r="K63" s="315"/>
      <c r="L63" s="315"/>
      <c r="M63" s="136">
        <v>1929</v>
      </c>
      <c r="N63" s="314" t="s">
        <v>133</v>
      </c>
      <c r="O63" s="346"/>
      <c r="P63" s="276"/>
      <c r="Q63" s="256"/>
      <c r="R63" s="273"/>
    </row>
    <row r="64" spans="1:18" ht="15" customHeight="1">
      <c r="A64" s="317">
        <v>2013</v>
      </c>
      <c r="B64" s="273" t="s">
        <v>127</v>
      </c>
      <c r="C64" s="597"/>
      <c r="D64" s="597"/>
      <c r="E64" s="597"/>
      <c r="F64" s="359">
        <v>1</v>
      </c>
      <c r="G64" s="273"/>
      <c r="H64" s="273">
        <v>1</v>
      </c>
      <c r="I64" s="246">
        <v>1</v>
      </c>
      <c r="J64" s="274"/>
      <c r="K64" s="315"/>
      <c r="L64" s="315"/>
      <c r="M64" s="136">
        <v>1958</v>
      </c>
      <c r="N64" s="314" t="s">
        <v>133</v>
      </c>
      <c r="O64" s="346"/>
      <c r="P64" s="276"/>
      <c r="Q64" s="256"/>
      <c r="R64" s="273"/>
    </row>
    <row r="65" spans="1:18" ht="15" customHeight="1">
      <c r="A65" s="317">
        <v>2013</v>
      </c>
      <c r="B65" s="273" t="s">
        <v>127</v>
      </c>
      <c r="C65" s="597"/>
      <c r="D65" s="597"/>
      <c r="E65" s="597"/>
      <c r="F65" s="359">
        <v>1</v>
      </c>
      <c r="G65" s="273">
        <v>1</v>
      </c>
      <c r="H65" s="273"/>
      <c r="I65" s="208"/>
      <c r="J65" s="317">
        <v>1</v>
      </c>
      <c r="K65" s="345" t="s">
        <v>56</v>
      </c>
      <c r="L65" s="315"/>
      <c r="M65" s="136">
        <v>1981</v>
      </c>
      <c r="N65" s="314" t="s">
        <v>133</v>
      </c>
      <c r="O65" s="346"/>
      <c r="P65" s="276"/>
      <c r="Q65" s="256"/>
      <c r="R65" s="273"/>
    </row>
    <row r="66" spans="1:18" ht="15" customHeight="1">
      <c r="A66" s="317">
        <v>2013</v>
      </c>
      <c r="B66" s="273" t="s">
        <v>127</v>
      </c>
      <c r="C66" s="597"/>
      <c r="D66" s="597"/>
      <c r="E66" s="597"/>
      <c r="F66" s="359">
        <v>1</v>
      </c>
      <c r="G66" s="273">
        <v>1</v>
      </c>
      <c r="H66" s="273"/>
      <c r="I66" s="246">
        <v>1</v>
      </c>
      <c r="J66" s="274"/>
      <c r="K66" s="315"/>
      <c r="L66" s="315"/>
      <c r="M66" s="136">
        <v>1936</v>
      </c>
      <c r="N66" s="314" t="s">
        <v>133</v>
      </c>
      <c r="O66" s="346"/>
      <c r="P66" s="276"/>
      <c r="Q66" s="256"/>
      <c r="R66" s="273"/>
    </row>
    <row r="67" spans="1:18" ht="15" customHeight="1">
      <c r="A67" s="317">
        <v>2013</v>
      </c>
      <c r="B67" s="273" t="s">
        <v>127</v>
      </c>
      <c r="C67" s="597"/>
      <c r="D67" s="597"/>
      <c r="E67" s="597"/>
      <c r="F67" s="359">
        <v>1</v>
      </c>
      <c r="G67" s="273"/>
      <c r="H67" s="273">
        <v>1</v>
      </c>
      <c r="I67" s="317">
        <v>1</v>
      </c>
      <c r="K67" s="318"/>
      <c r="L67" s="315"/>
      <c r="M67" s="136">
        <v>1920</v>
      </c>
      <c r="N67" s="314" t="s">
        <v>133</v>
      </c>
      <c r="O67" s="346"/>
      <c r="P67" s="276"/>
      <c r="Q67" s="256"/>
      <c r="R67" s="273"/>
    </row>
    <row r="68" spans="1:18" ht="15" customHeight="1">
      <c r="A68" s="317">
        <v>2013</v>
      </c>
      <c r="B68" s="273" t="s">
        <v>127</v>
      </c>
      <c r="C68" s="597"/>
      <c r="D68" s="597"/>
      <c r="E68" s="597"/>
      <c r="F68" s="359">
        <v>1</v>
      </c>
      <c r="G68" s="273">
        <v>1</v>
      </c>
      <c r="H68" s="273"/>
      <c r="I68" s="246">
        <v>1</v>
      </c>
      <c r="J68" s="274"/>
      <c r="K68" s="274"/>
      <c r="L68" s="315"/>
      <c r="M68" s="136">
        <v>1956</v>
      </c>
      <c r="N68" s="314" t="s">
        <v>133</v>
      </c>
      <c r="O68" s="346"/>
      <c r="P68" s="276"/>
      <c r="Q68" s="256"/>
      <c r="R68" s="273"/>
    </row>
    <row r="69" spans="1:18" ht="15" customHeight="1">
      <c r="A69" s="317">
        <v>2013</v>
      </c>
      <c r="B69" s="273" t="s">
        <v>127</v>
      </c>
      <c r="C69" s="597"/>
      <c r="D69" s="597"/>
      <c r="E69" s="597"/>
      <c r="F69" s="359">
        <v>1</v>
      </c>
      <c r="G69" s="273">
        <v>1</v>
      </c>
      <c r="H69" s="273"/>
      <c r="I69" s="246">
        <v>1</v>
      </c>
      <c r="J69" s="274"/>
      <c r="K69" s="315"/>
      <c r="L69" s="315"/>
      <c r="M69" s="136">
        <v>1943</v>
      </c>
      <c r="N69" s="314" t="s">
        <v>133</v>
      </c>
      <c r="O69" s="346"/>
      <c r="P69" s="276"/>
      <c r="Q69" s="256"/>
      <c r="R69" s="273"/>
    </row>
    <row r="70" spans="1:18" ht="15" customHeight="1">
      <c r="A70" s="317">
        <v>2013</v>
      </c>
      <c r="B70" s="273" t="s">
        <v>127</v>
      </c>
      <c r="C70" s="597"/>
      <c r="D70" s="597"/>
      <c r="E70" s="597"/>
      <c r="F70" s="359">
        <v>1</v>
      </c>
      <c r="G70" s="273">
        <v>1</v>
      </c>
      <c r="H70" s="273"/>
      <c r="I70" s="246">
        <v>1</v>
      </c>
      <c r="J70" s="274"/>
      <c r="K70" s="315"/>
      <c r="L70" s="315"/>
      <c r="M70" s="136">
        <v>1933</v>
      </c>
      <c r="N70" s="314" t="s">
        <v>133</v>
      </c>
      <c r="O70" s="346"/>
      <c r="P70" s="276"/>
      <c r="Q70" s="256"/>
      <c r="R70" s="273"/>
    </row>
    <row r="71" spans="1:18" ht="15" customHeight="1">
      <c r="A71" s="317">
        <v>2013</v>
      </c>
      <c r="B71" s="273" t="s">
        <v>127</v>
      </c>
      <c r="C71" s="597"/>
      <c r="D71" s="597"/>
      <c r="E71" s="597"/>
      <c r="F71" s="359">
        <v>1</v>
      </c>
      <c r="G71" s="273"/>
      <c r="H71" s="273">
        <v>1</v>
      </c>
      <c r="I71" s="246">
        <v>1</v>
      </c>
      <c r="J71" s="274"/>
      <c r="K71" s="315"/>
      <c r="L71" s="315"/>
      <c r="M71" s="136">
        <v>1939</v>
      </c>
      <c r="N71" s="314" t="s">
        <v>133</v>
      </c>
      <c r="O71" s="346"/>
      <c r="P71" s="276"/>
      <c r="Q71" s="256"/>
      <c r="R71" s="273"/>
    </row>
    <row r="72" spans="1:18" ht="15" customHeight="1">
      <c r="A72" s="317">
        <v>2013</v>
      </c>
      <c r="B72" s="273" t="s">
        <v>127</v>
      </c>
      <c r="C72" s="597"/>
      <c r="D72" s="597"/>
      <c r="E72" s="597"/>
      <c r="F72" s="359">
        <v>1</v>
      </c>
      <c r="G72" s="273">
        <v>1</v>
      </c>
      <c r="H72" s="273"/>
      <c r="I72" s="246">
        <v>1</v>
      </c>
      <c r="J72" s="274"/>
      <c r="K72" s="315"/>
      <c r="L72" s="315"/>
      <c r="M72" s="136">
        <v>1925</v>
      </c>
      <c r="N72" s="314" t="s">
        <v>133</v>
      </c>
      <c r="O72" s="346"/>
      <c r="P72" s="276"/>
      <c r="Q72" s="256"/>
      <c r="R72" s="273"/>
    </row>
    <row r="73" spans="1:18" ht="15" customHeight="1">
      <c r="A73" s="317">
        <v>2013</v>
      </c>
      <c r="B73" s="273" t="s">
        <v>127</v>
      </c>
      <c r="C73" s="597"/>
      <c r="D73" s="597"/>
      <c r="E73" s="597"/>
      <c r="F73" s="359">
        <v>1</v>
      </c>
      <c r="G73" s="273"/>
      <c r="H73" s="273">
        <v>1</v>
      </c>
      <c r="I73" s="246">
        <v>1</v>
      </c>
      <c r="J73" s="274"/>
      <c r="K73" s="315"/>
      <c r="L73" s="315"/>
      <c r="M73" s="136">
        <v>1924</v>
      </c>
      <c r="N73" s="314" t="s">
        <v>133</v>
      </c>
      <c r="O73" s="346"/>
      <c r="P73" s="276"/>
      <c r="Q73" s="256"/>
      <c r="R73" s="273"/>
    </row>
    <row r="74" spans="1:18" ht="15" customHeight="1">
      <c r="A74" s="317">
        <v>2013</v>
      </c>
      <c r="B74" s="273" t="s">
        <v>127</v>
      </c>
      <c r="C74" s="597"/>
      <c r="D74" s="597"/>
      <c r="E74" s="597"/>
      <c r="F74" s="359">
        <v>1</v>
      </c>
      <c r="G74" s="273">
        <v>1</v>
      </c>
      <c r="H74" s="273"/>
      <c r="I74" s="246">
        <v>1</v>
      </c>
      <c r="J74" s="274"/>
      <c r="K74" s="315"/>
      <c r="L74" s="315"/>
      <c r="M74" s="136">
        <v>1931</v>
      </c>
      <c r="N74" s="314" t="s">
        <v>133</v>
      </c>
      <c r="O74" s="346"/>
      <c r="P74" s="276"/>
      <c r="Q74" s="256"/>
      <c r="R74" s="273"/>
    </row>
    <row r="75" spans="1:18" ht="15" customHeight="1">
      <c r="A75" s="317">
        <v>2013</v>
      </c>
      <c r="B75" s="273" t="s">
        <v>127</v>
      </c>
      <c r="C75" s="597"/>
      <c r="D75" s="597"/>
      <c r="E75" s="597"/>
      <c r="F75" s="359">
        <v>1</v>
      </c>
      <c r="G75" s="273"/>
      <c r="H75" s="273">
        <v>1</v>
      </c>
      <c r="I75" s="246">
        <v>1</v>
      </c>
      <c r="J75" s="274"/>
      <c r="K75" s="315"/>
      <c r="L75" s="315"/>
      <c r="M75" s="136">
        <v>1931</v>
      </c>
      <c r="N75" s="314" t="s">
        <v>133</v>
      </c>
      <c r="O75" s="346"/>
      <c r="P75" s="276"/>
      <c r="Q75" s="256"/>
      <c r="R75" s="273"/>
    </row>
    <row r="76" spans="1:18" ht="15" customHeight="1">
      <c r="A76" s="317">
        <v>2013</v>
      </c>
      <c r="B76" s="273" t="s">
        <v>127</v>
      </c>
      <c r="C76" s="597"/>
      <c r="D76" s="597"/>
      <c r="E76" s="597"/>
      <c r="F76" s="359">
        <v>1</v>
      </c>
      <c r="G76" s="273">
        <v>1</v>
      </c>
      <c r="H76" s="273"/>
      <c r="I76" s="246">
        <v>1</v>
      </c>
      <c r="J76" s="274"/>
      <c r="K76" s="315"/>
      <c r="L76" s="315"/>
      <c r="M76" s="136">
        <v>1964</v>
      </c>
      <c r="N76" s="314" t="s">
        <v>133</v>
      </c>
      <c r="O76" s="346"/>
      <c r="P76" s="276"/>
      <c r="Q76" s="256"/>
      <c r="R76" s="273"/>
    </row>
    <row r="77" spans="1:18" ht="15" customHeight="1">
      <c r="A77" s="317">
        <v>2013</v>
      </c>
      <c r="B77" s="273" t="s">
        <v>127</v>
      </c>
      <c r="C77" s="597"/>
      <c r="D77" s="597"/>
      <c r="E77" s="597"/>
      <c r="F77" s="359">
        <v>1</v>
      </c>
      <c r="G77" s="273">
        <v>1</v>
      </c>
      <c r="H77" s="273"/>
      <c r="I77" s="246">
        <v>1</v>
      </c>
      <c r="J77" s="274"/>
      <c r="K77" s="315"/>
      <c r="L77" s="315"/>
      <c r="M77" s="136">
        <v>1968</v>
      </c>
      <c r="N77" s="314" t="s">
        <v>133</v>
      </c>
      <c r="O77" s="346"/>
      <c r="P77" s="276"/>
      <c r="Q77" s="256"/>
      <c r="R77" s="273"/>
    </row>
    <row r="78" spans="1:18" ht="15" customHeight="1">
      <c r="A78" s="317">
        <v>2013</v>
      </c>
      <c r="B78" s="273" t="s">
        <v>127</v>
      </c>
      <c r="C78" s="597"/>
      <c r="D78" s="597"/>
      <c r="E78" s="597"/>
      <c r="F78" s="359">
        <v>1</v>
      </c>
      <c r="G78" s="273">
        <v>1</v>
      </c>
      <c r="H78" s="273"/>
      <c r="I78" s="246">
        <v>1</v>
      </c>
      <c r="J78" s="274"/>
      <c r="K78" s="315"/>
      <c r="L78" s="315"/>
      <c r="M78" s="136">
        <v>1935</v>
      </c>
      <c r="N78" s="314" t="s">
        <v>133</v>
      </c>
      <c r="O78" s="346"/>
      <c r="P78" s="276"/>
      <c r="Q78" s="256"/>
      <c r="R78" s="273"/>
    </row>
    <row r="79" spans="1:18" ht="15" customHeight="1">
      <c r="A79" s="317">
        <v>2013</v>
      </c>
      <c r="B79" s="273" t="s">
        <v>127</v>
      </c>
      <c r="C79" s="597"/>
      <c r="D79" s="597"/>
      <c r="E79" s="597"/>
      <c r="F79" s="359">
        <v>1</v>
      </c>
      <c r="G79" s="273">
        <v>1</v>
      </c>
      <c r="H79" s="273"/>
      <c r="I79" s="246">
        <v>1</v>
      </c>
      <c r="J79" s="274"/>
      <c r="K79" s="315"/>
      <c r="L79" s="315"/>
      <c r="M79" s="136">
        <v>1973</v>
      </c>
      <c r="N79" s="314" t="s">
        <v>133</v>
      </c>
      <c r="O79" s="346"/>
      <c r="P79" s="276"/>
      <c r="Q79" s="256"/>
      <c r="R79" s="273"/>
    </row>
    <row r="80" spans="1:18" ht="15" customHeight="1">
      <c r="A80" s="317">
        <v>2013</v>
      </c>
      <c r="B80" s="273" t="s">
        <v>127</v>
      </c>
      <c r="C80" s="597"/>
      <c r="D80" s="597"/>
      <c r="E80" s="597"/>
      <c r="F80" s="359">
        <v>1</v>
      </c>
      <c r="G80" s="273">
        <v>1</v>
      </c>
      <c r="H80" s="273"/>
      <c r="I80" s="246">
        <v>1</v>
      </c>
      <c r="J80" s="274"/>
      <c r="K80" s="315"/>
      <c r="L80" s="315"/>
      <c r="M80" s="136">
        <v>1954</v>
      </c>
      <c r="N80" s="314" t="s">
        <v>133</v>
      </c>
      <c r="O80" s="346"/>
      <c r="P80" s="276"/>
      <c r="Q80" s="256"/>
      <c r="R80" s="273"/>
    </row>
    <row r="81" spans="1:18" ht="15" customHeight="1">
      <c r="A81" s="317">
        <v>2013</v>
      </c>
      <c r="B81" s="273" t="s">
        <v>127</v>
      </c>
      <c r="C81" s="597"/>
      <c r="D81" s="597"/>
      <c r="E81" s="597"/>
      <c r="F81" s="359">
        <v>1</v>
      </c>
      <c r="G81" s="273">
        <v>1</v>
      </c>
      <c r="H81" s="273"/>
      <c r="I81" s="246">
        <v>1</v>
      </c>
      <c r="J81" s="274"/>
      <c r="K81" s="315"/>
      <c r="L81" s="315"/>
      <c r="M81" s="136">
        <v>1933</v>
      </c>
      <c r="N81" s="314" t="s">
        <v>133</v>
      </c>
      <c r="O81" s="346"/>
      <c r="P81" s="276"/>
      <c r="Q81" s="256"/>
      <c r="R81" s="273"/>
    </row>
    <row r="82" spans="1:18" ht="15" customHeight="1">
      <c r="A82" s="317">
        <v>2013</v>
      </c>
      <c r="B82" s="273" t="s">
        <v>127</v>
      </c>
      <c r="C82" s="597"/>
      <c r="D82" s="597"/>
      <c r="E82" s="597"/>
      <c r="F82" s="359">
        <v>1</v>
      </c>
      <c r="G82" s="273"/>
      <c r="H82" s="273">
        <v>1</v>
      </c>
      <c r="I82" s="246">
        <v>1</v>
      </c>
      <c r="J82" s="274"/>
      <c r="K82" s="315"/>
      <c r="L82" s="315"/>
      <c r="M82" s="136">
        <v>1931</v>
      </c>
      <c r="N82" s="314" t="s">
        <v>133</v>
      </c>
      <c r="O82" s="346"/>
      <c r="P82" s="276"/>
      <c r="Q82" s="256"/>
      <c r="R82" s="273"/>
    </row>
    <row r="83" spans="1:18" ht="15" customHeight="1">
      <c r="A83" s="317">
        <v>2013</v>
      </c>
      <c r="B83" s="273" t="s">
        <v>127</v>
      </c>
      <c r="C83" s="597"/>
      <c r="D83" s="597"/>
      <c r="E83" s="597"/>
      <c r="F83" s="359">
        <v>1</v>
      </c>
      <c r="G83" s="273">
        <v>1</v>
      </c>
      <c r="H83" s="273"/>
      <c r="I83" s="246">
        <v>1</v>
      </c>
      <c r="J83" s="274"/>
      <c r="K83" s="315"/>
      <c r="L83" s="315"/>
      <c r="M83" s="136">
        <v>1957</v>
      </c>
      <c r="N83" s="314" t="s">
        <v>133</v>
      </c>
      <c r="O83" s="346"/>
      <c r="P83" s="276"/>
      <c r="Q83" s="256"/>
      <c r="R83" s="273"/>
    </row>
    <row r="84" spans="1:18" ht="15" customHeight="1">
      <c r="A84" s="317">
        <v>2013</v>
      </c>
      <c r="B84" s="273" t="s">
        <v>127</v>
      </c>
      <c r="C84" s="597"/>
      <c r="D84" s="597"/>
      <c r="E84" s="597"/>
      <c r="F84" s="359">
        <v>1</v>
      </c>
      <c r="G84" s="273"/>
      <c r="H84" s="273">
        <v>1</v>
      </c>
      <c r="I84" s="246">
        <v>1</v>
      </c>
      <c r="J84" s="274"/>
      <c r="K84" s="315"/>
      <c r="L84" s="315"/>
      <c r="M84" s="136">
        <v>1934</v>
      </c>
      <c r="N84" s="314" t="s">
        <v>133</v>
      </c>
      <c r="O84" s="346"/>
      <c r="P84" s="276"/>
      <c r="Q84" s="256"/>
      <c r="R84" s="273"/>
    </row>
    <row r="85" spans="1:18" ht="15" customHeight="1">
      <c r="A85" s="317">
        <v>2013</v>
      </c>
      <c r="B85" s="273" t="s">
        <v>127</v>
      </c>
      <c r="C85" s="597"/>
      <c r="D85" s="597"/>
      <c r="E85" s="597"/>
      <c r="F85" s="359">
        <v>1</v>
      </c>
      <c r="G85" s="273"/>
      <c r="H85" s="273">
        <v>1</v>
      </c>
      <c r="I85" s="246">
        <v>1</v>
      </c>
      <c r="J85" s="274"/>
      <c r="K85" s="315"/>
      <c r="L85" s="315"/>
      <c r="M85" s="136">
        <v>1929</v>
      </c>
      <c r="N85" s="314" t="s">
        <v>133</v>
      </c>
      <c r="O85" s="346"/>
      <c r="P85" s="276"/>
      <c r="Q85" s="256"/>
      <c r="R85" s="273"/>
    </row>
    <row r="86" spans="1:18" ht="15" customHeight="1">
      <c r="A86" s="317">
        <v>2013</v>
      </c>
      <c r="B86" s="273" t="s">
        <v>127</v>
      </c>
      <c r="C86" s="597"/>
      <c r="D86" s="597"/>
      <c r="E86" s="597"/>
      <c r="F86" s="359">
        <v>1</v>
      </c>
      <c r="G86" s="273">
        <v>1</v>
      </c>
      <c r="H86" s="273"/>
      <c r="I86" s="246">
        <v>1</v>
      </c>
      <c r="J86" s="274"/>
      <c r="K86" s="315"/>
      <c r="L86" s="315"/>
      <c r="M86" s="136">
        <v>1945</v>
      </c>
      <c r="N86" s="314" t="s">
        <v>133</v>
      </c>
      <c r="O86" s="346"/>
      <c r="P86" s="276"/>
      <c r="Q86" s="256"/>
      <c r="R86" s="273"/>
    </row>
    <row r="87" spans="1:18" ht="15" customHeight="1">
      <c r="A87" s="317">
        <v>2013</v>
      </c>
      <c r="B87" s="273" t="s">
        <v>127</v>
      </c>
      <c r="C87" s="597"/>
      <c r="D87" s="597"/>
      <c r="E87" s="597"/>
      <c r="F87" s="359">
        <v>1</v>
      </c>
      <c r="G87" s="273"/>
      <c r="H87" s="273">
        <v>1</v>
      </c>
      <c r="I87" s="246">
        <v>1</v>
      </c>
      <c r="J87" s="274"/>
      <c r="K87" s="315"/>
      <c r="L87" s="315"/>
      <c r="M87" s="136">
        <v>1917</v>
      </c>
      <c r="N87" s="314" t="s">
        <v>133</v>
      </c>
      <c r="O87" s="346"/>
      <c r="P87" s="276"/>
      <c r="Q87" s="256"/>
      <c r="R87" s="273"/>
    </row>
    <row r="88" spans="1:18" ht="15" customHeight="1">
      <c r="A88" s="317">
        <v>2013</v>
      </c>
      <c r="B88" s="273" t="s">
        <v>127</v>
      </c>
      <c r="C88" s="597"/>
      <c r="D88" s="597"/>
      <c r="E88" s="597"/>
      <c r="F88" s="359">
        <v>1</v>
      </c>
      <c r="G88" s="273"/>
      <c r="H88" s="273">
        <v>1</v>
      </c>
      <c r="I88" s="246">
        <v>1</v>
      </c>
      <c r="J88" s="274"/>
      <c r="K88" s="315"/>
      <c r="L88" s="315"/>
      <c r="M88" s="136">
        <v>1930</v>
      </c>
      <c r="N88" s="314" t="s">
        <v>133</v>
      </c>
      <c r="O88" s="346"/>
      <c r="P88" s="276"/>
      <c r="Q88" s="256"/>
      <c r="R88" s="273"/>
    </row>
    <row r="89" spans="1:18" ht="15" customHeight="1">
      <c r="A89" s="317">
        <v>2013</v>
      </c>
      <c r="B89" s="273" t="s">
        <v>127</v>
      </c>
      <c r="C89" s="597"/>
      <c r="D89" s="597"/>
      <c r="E89" s="597"/>
      <c r="F89" s="359">
        <v>1</v>
      </c>
      <c r="G89" s="273">
        <v>1</v>
      </c>
      <c r="H89" s="273"/>
      <c r="I89" s="246">
        <v>1</v>
      </c>
      <c r="J89" s="274"/>
      <c r="K89" s="315"/>
      <c r="L89" s="315"/>
      <c r="M89" s="136">
        <v>1990</v>
      </c>
      <c r="N89" s="314" t="s">
        <v>133</v>
      </c>
      <c r="O89" s="346"/>
      <c r="P89" s="276"/>
      <c r="Q89" s="256"/>
      <c r="R89" s="273"/>
    </row>
    <row r="90" spans="1:18" ht="15" customHeight="1">
      <c r="A90" s="317">
        <v>2013</v>
      </c>
      <c r="B90" s="273" t="s">
        <v>127</v>
      </c>
      <c r="C90" s="597"/>
      <c r="D90" s="597"/>
      <c r="E90" s="597"/>
      <c r="F90" s="359">
        <v>1</v>
      </c>
      <c r="G90" s="273">
        <v>1</v>
      </c>
      <c r="H90" s="273"/>
      <c r="I90" s="246">
        <v>1</v>
      </c>
      <c r="J90" s="274"/>
      <c r="K90" s="315"/>
      <c r="L90" s="315"/>
      <c r="M90" s="136">
        <v>1928</v>
      </c>
      <c r="N90" s="314" t="s">
        <v>133</v>
      </c>
      <c r="O90" s="346"/>
      <c r="P90" s="276"/>
      <c r="Q90" s="256"/>
      <c r="R90" s="273"/>
    </row>
    <row r="91" spans="1:18" ht="15" customHeight="1">
      <c r="A91" s="317">
        <v>2013</v>
      </c>
      <c r="B91" s="273" t="s">
        <v>127</v>
      </c>
      <c r="C91" s="597"/>
      <c r="D91" s="597"/>
      <c r="E91" s="597"/>
      <c r="F91" s="359">
        <v>1</v>
      </c>
      <c r="G91" s="273"/>
      <c r="H91" s="273">
        <v>1</v>
      </c>
      <c r="I91" s="246">
        <v>1</v>
      </c>
      <c r="J91" s="274"/>
      <c r="K91" s="315"/>
      <c r="L91" s="315"/>
      <c r="M91" s="136">
        <v>1946</v>
      </c>
      <c r="N91" s="314" t="s">
        <v>133</v>
      </c>
      <c r="O91" s="346"/>
      <c r="P91" s="276"/>
      <c r="Q91" s="256"/>
      <c r="R91" s="273"/>
    </row>
    <row r="92" spans="1:18" ht="15" customHeight="1">
      <c r="A92" s="317">
        <v>2013</v>
      </c>
      <c r="B92" s="273" t="s">
        <v>127</v>
      </c>
      <c r="C92" s="597"/>
      <c r="D92" s="597"/>
      <c r="E92" s="597"/>
      <c r="F92" s="359">
        <v>1</v>
      </c>
      <c r="G92" s="273">
        <v>1</v>
      </c>
      <c r="H92" s="273"/>
      <c r="I92" s="246">
        <v>1</v>
      </c>
      <c r="J92" s="274"/>
      <c r="K92" s="315"/>
      <c r="L92" s="315"/>
      <c r="M92" s="136">
        <v>1936</v>
      </c>
      <c r="N92" s="314" t="s">
        <v>133</v>
      </c>
      <c r="O92" s="346"/>
      <c r="P92" s="276"/>
      <c r="Q92" s="256"/>
      <c r="R92" s="273"/>
    </row>
    <row r="93" spans="1:18" ht="15" customHeight="1">
      <c r="A93" s="317">
        <v>2013</v>
      </c>
      <c r="B93" s="273" t="s">
        <v>127</v>
      </c>
      <c r="C93" s="597"/>
      <c r="D93" s="597"/>
      <c r="E93" s="597"/>
      <c r="F93" s="359">
        <v>1</v>
      </c>
      <c r="G93" s="273">
        <v>1</v>
      </c>
      <c r="H93" s="273"/>
      <c r="I93" s="246">
        <v>1</v>
      </c>
      <c r="J93" s="274"/>
      <c r="K93" s="315"/>
      <c r="L93" s="315"/>
      <c r="M93" s="136">
        <v>1965</v>
      </c>
      <c r="N93" s="314" t="s">
        <v>133</v>
      </c>
      <c r="O93" s="346"/>
      <c r="P93" s="276"/>
      <c r="Q93" s="256"/>
      <c r="R93" s="273"/>
    </row>
    <row r="94" spans="1:18" ht="15" customHeight="1">
      <c r="A94" s="317">
        <v>2013</v>
      </c>
      <c r="B94" s="273" t="s">
        <v>127</v>
      </c>
      <c r="C94" s="597"/>
      <c r="D94" s="597"/>
      <c r="E94" s="597"/>
      <c r="F94" s="359">
        <v>1</v>
      </c>
      <c r="G94" s="273">
        <v>1</v>
      </c>
      <c r="H94" s="273"/>
      <c r="I94" s="246">
        <v>1</v>
      </c>
      <c r="J94" s="274"/>
      <c r="K94" s="315"/>
      <c r="L94" s="315"/>
      <c r="M94" s="136">
        <v>1969</v>
      </c>
      <c r="N94" s="314" t="s">
        <v>133</v>
      </c>
      <c r="O94" s="346"/>
      <c r="P94" s="276"/>
      <c r="Q94" s="256"/>
      <c r="R94" s="273"/>
    </row>
    <row r="95" spans="1:18" ht="15" customHeight="1">
      <c r="A95" s="317">
        <v>2013</v>
      </c>
      <c r="B95" s="273" t="s">
        <v>127</v>
      </c>
      <c r="C95" s="597"/>
      <c r="D95" s="597"/>
      <c r="E95" s="597"/>
      <c r="F95" s="359">
        <v>1</v>
      </c>
      <c r="G95" s="273"/>
      <c r="H95" s="273">
        <v>1</v>
      </c>
      <c r="I95" s="246">
        <v>1</v>
      </c>
      <c r="J95" s="274"/>
      <c r="K95" s="315"/>
      <c r="L95" s="315"/>
      <c r="M95" s="136">
        <v>1935</v>
      </c>
      <c r="N95" s="314" t="s">
        <v>133</v>
      </c>
      <c r="O95" s="346"/>
      <c r="P95" s="276"/>
      <c r="Q95" s="256"/>
      <c r="R95" s="273"/>
    </row>
    <row r="96" spans="1:18" ht="15" customHeight="1">
      <c r="A96" s="317">
        <v>2013</v>
      </c>
      <c r="B96" s="273" t="s">
        <v>127</v>
      </c>
      <c r="C96" s="597"/>
      <c r="D96" s="597"/>
      <c r="E96" s="597"/>
      <c r="F96" s="359">
        <v>1</v>
      </c>
      <c r="G96" s="273"/>
      <c r="H96" s="273">
        <v>1</v>
      </c>
      <c r="I96" s="246">
        <v>1</v>
      </c>
      <c r="J96" s="274"/>
      <c r="K96" s="315"/>
      <c r="L96" s="315"/>
      <c r="M96" s="136">
        <v>1923</v>
      </c>
      <c r="N96" s="314" t="s">
        <v>133</v>
      </c>
      <c r="O96" s="346"/>
      <c r="P96" s="276"/>
      <c r="Q96" s="256"/>
      <c r="R96" s="273"/>
    </row>
    <row r="97" spans="1:36" s="17" customFormat="1" ht="15" customHeight="1">
      <c r="A97" s="75">
        <v>2013</v>
      </c>
      <c r="B97" s="75" t="s">
        <v>127</v>
      </c>
      <c r="C97" s="597"/>
      <c r="D97" s="597"/>
      <c r="E97" s="597"/>
      <c r="F97" s="75">
        <v>1</v>
      </c>
      <c r="G97" s="75"/>
      <c r="H97" s="75">
        <v>1</v>
      </c>
      <c r="I97" s="75">
        <v>1</v>
      </c>
      <c r="J97" s="288"/>
      <c r="K97" s="75"/>
      <c r="L97" s="75"/>
      <c r="M97" s="279">
        <v>1953</v>
      </c>
      <c r="N97" s="314" t="s">
        <v>133</v>
      </c>
      <c r="O97" s="276"/>
      <c r="P97" s="276"/>
      <c r="Q97" s="114"/>
      <c r="R97" s="50"/>
      <c r="S97" s="27"/>
      <c r="T97" s="27"/>
      <c r="U97" s="27"/>
      <c r="V97" s="27"/>
      <c r="W97" s="27"/>
      <c r="X97" s="27"/>
      <c r="Y97" s="27"/>
      <c r="Z97" s="27"/>
      <c r="AA97" s="27"/>
      <c r="AB97" s="27"/>
      <c r="AC97" s="27"/>
      <c r="AD97" s="27"/>
      <c r="AE97" s="27"/>
      <c r="AF97" s="27"/>
      <c r="AG97" s="27"/>
      <c r="AH97" s="27"/>
      <c r="AI97" s="27"/>
      <c r="AJ97" s="27"/>
    </row>
    <row r="98" spans="1:18" ht="15" customHeight="1">
      <c r="A98" s="317">
        <v>2013</v>
      </c>
      <c r="B98" s="273" t="s">
        <v>127</v>
      </c>
      <c r="C98" s="597"/>
      <c r="D98" s="597"/>
      <c r="E98" s="597"/>
      <c r="F98" s="359">
        <v>1</v>
      </c>
      <c r="G98" s="273"/>
      <c r="H98" s="273">
        <v>1</v>
      </c>
      <c r="I98" s="246">
        <v>1</v>
      </c>
      <c r="J98" s="274"/>
      <c r="K98" s="274"/>
      <c r="L98" s="315"/>
      <c r="M98" s="136">
        <v>1945</v>
      </c>
      <c r="N98" s="314" t="s">
        <v>133</v>
      </c>
      <c r="O98" s="346"/>
      <c r="P98" s="276"/>
      <c r="Q98" s="256"/>
      <c r="R98" s="273"/>
    </row>
    <row r="99" spans="1:18" ht="15" customHeight="1">
      <c r="A99" s="317">
        <v>2013</v>
      </c>
      <c r="B99" s="273" t="s">
        <v>127</v>
      </c>
      <c r="C99" s="597"/>
      <c r="D99" s="597"/>
      <c r="E99" s="597"/>
      <c r="F99" s="359">
        <v>1</v>
      </c>
      <c r="G99" s="273"/>
      <c r="H99" s="273">
        <v>1</v>
      </c>
      <c r="I99" s="246">
        <v>1</v>
      </c>
      <c r="J99" s="274"/>
      <c r="K99" s="274"/>
      <c r="L99" s="315"/>
      <c r="M99" s="136">
        <v>1972</v>
      </c>
      <c r="N99" s="314" t="s">
        <v>133</v>
      </c>
      <c r="O99" s="346"/>
      <c r="P99" s="276"/>
      <c r="Q99" s="256"/>
      <c r="R99" s="273"/>
    </row>
    <row r="100" spans="1:18" ht="15" customHeight="1">
      <c r="A100" s="317">
        <v>2013</v>
      </c>
      <c r="B100" s="273" t="s">
        <v>127</v>
      </c>
      <c r="C100" s="597"/>
      <c r="D100" s="597"/>
      <c r="E100" s="597"/>
      <c r="F100" s="359">
        <v>1</v>
      </c>
      <c r="G100" s="273"/>
      <c r="H100" s="273">
        <v>1</v>
      </c>
      <c r="I100" s="246">
        <v>1</v>
      </c>
      <c r="J100" s="274"/>
      <c r="K100" s="274"/>
      <c r="L100" s="315"/>
      <c r="M100" s="136">
        <v>1931</v>
      </c>
      <c r="N100" s="314" t="s">
        <v>133</v>
      </c>
      <c r="O100" s="346"/>
      <c r="P100" s="276"/>
      <c r="Q100" s="256"/>
      <c r="R100" s="273"/>
    </row>
    <row r="101" spans="1:18" ht="15" customHeight="1">
      <c r="A101" s="317">
        <v>2013</v>
      </c>
      <c r="B101" s="273" t="s">
        <v>127</v>
      </c>
      <c r="C101" s="597"/>
      <c r="D101" s="597"/>
      <c r="E101" s="597"/>
      <c r="F101" s="359">
        <v>1</v>
      </c>
      <c r="G101" s="273"/>
      <c r="H101" s="273">
        <v>1</v>
      </c>
      <c r="I101" s="246">
        <v>1</v>
      </c>
      <c r="J101" s="274"/>
      <c r="K101" s="274"/>
      <c r="L101" s="315"/>
      <c r="M101" s="136">
        <v>1942</v>
      </c>
      <c r="N101" s="314" t="s">
        <v>133</v>
      </c>
      <c r="O101" s="346"/>
      <c r="P101" s="276"/>
      <c r="Q101" s="256"/>
      <c r="R101" s="273"/>
    </row>
    <row r="102" spans="1:18" ht="15" customHeight="1">
      <c r="A102" s="317">
        <v>2013</v>
      </c>
      <c r="B102" s="273" t="s">
        <v>127</v>
      </c>
      <c r="C102" s="597"/>
      <c r="D102" s="597"/>
      <c r="E102" s="597"/>
      <c r="F102" s="359">
        <v>1</v>
      </c>
      <c r="G102" s="273">
        <v>1</v>
      </c>
      <c r="H102" s="273"/>
      <c r="I102" s="246">
        <v>1</v>
      </c>
      <c r="J102" s="274"/>
      <c r="K102" s="274"/>
      <c r="L102" s="315"/>
      <c r="M102" s="136">
        <v>1951</v>
      </c>
      <c r="N102" s="314" t="s">
        <v>133</v>
      </c>
      <c r="O102" s="346"/>
      <c r="P102" s="276"/>
      <c r="Q102" s="256"/>
      <c r="R102" s="273"/>
    </row>
    <row r="103" spans="1:18" ht="15" customHeight="1">
      <c r="A103" s="317">
        <v>2013</v>
      </c>
      <c r="B103" s="273" t="s">
        <v>127</v>
      </c>
      <c r="C103" s="597"/>
      <c r="D103" s="597"/>
      <c r="E103" s="597"/>
      <c r="F103" s="359">
        <v>1</v>
      </c>
      <c r="G103" s="273"/>
      <c r="H103" s="273">
        <v>1</v>
      </c>
      <c r="I103" s="246">
        <v>1</v>
      </c>
      <c r="J103" s="274"/>
      <c r="K103" s="274"/>
      <c r="L103" s="315"/>
      <c r="M103" s="136">
        <v>1930</v>
      </c>
      <c r="N103" s="314" t="s">
        <v>133</v>
      </c>
      <c r="O103" s="346"/>
      <c r="P103" s="276"/>
      <c r="Q103" s="256"/>
      <c r="R103" s="273"/>
    </row>
    <row r="104" spans="1:18" ht="15" customHeight="1">
      <c r="A104" s="317">
        <v>2013</v>
      </c>
      <c r="B104" s="273" t="s">
        <v>127</v>
      </c>
      <c r="C104" s="597"/>
      <c r="D104" s="597"/>
      <c r="E104" s="597"/>
      <c r="F104" s="359">
        <v>1</v>
      </c>
      <c r="G104" s="273">
        <v>1</v>
      </c>
      <c r="H104" s="273"/>
      <c r="I104" s="246">
        <v>1</v>
      </c>
      <c r="J104" s="274"/>
      <c r="K104" s="274"/>
      <c r="L104" s="315"/>
      <c r="M104" s="136">
        <v>1917</v>
      </c>
      <c r="N104" s="314" t="s">
        <v>133</v>
      </c>
      <c r="O104" s="346"/>
      <c r="P104" s="276"/>
      <c r="Q104" s="256"/>
      <c r="R104" s="273"/>
    </row>
    <row r="105" spans="1:18" ht="15" customHeight="1">
      <c r="A105" s="317">
        <v>2013</v>
      </c>
      <c r="B105" s="273" t="s">
        <v>127</v>
      </c>
      <c r="C105" s="597"/>
      <c r="D105" s="597"/>
      <c r="E105" s="597"/>
      <c r="F105" s="359">
        <v>1</v>
      </c>
      <c r="G105" s="273"/>
      <c r="H105" s="273">
        <v>1</v>
      </c>
      <c r="I105" s="246">
        <v>1</v>
      </c>
      <c r="J105" s="274"/>
      <c r="K105" s="274"/>
      <c r="L105" s="315"/>
      <c r="M105" s="136">
        <v>1979</v>
      </c>
      <c r="N105" s="314" t="s">
        <v>133</v>
      </c>
      <c r="O105" s="346"/>
      <c r="P105" s="276"/>
      <c r="Q105" s="256"/>
      <c r="R105" s="273"/>
    </row>
    <row r="106" spans="1:18" ht="15" customHeight="1">
      <c r="A106" s="317">
        <v>2013</v>
      </c>
      <c r="B106" s="273" t="s">
        <v>127</v>
      </c>
      <c r="C106" s="597"/>
      <c r="D106" s="597"/>
      <c r="E106" s="597"/>
      <c r="F106" s="359">
        <v>1</v>
      </c>
      <c r="G106" s="273"/>
      <c r="H106" s="273">
        <v>1</v>
      </c>
      <c r="I106" s="246">
        <v>1</v>
      </c>
      <c r="J106" s="274"/>
      <c r="K106" s="274"/>
      <c r="L106" s="315"/>
      <c r="M106" s="136">
        <v>1917</v>
      </c>
      <c r="N106" s="314" t="s">
        <v>133</v>
      </c>
      <c r="O106" s="346"/>
      <c r="P106" s="276"/>
      <c r="Q106" s="256"/>
      <c r="R106" s="273"/>
    </row>
    <row r="107" spans="1:18" ht="15" customHeight="1">
      <c r="A107" s="317">
        <v>2013</v>
      </c>
      <c r="B107" s="273" t="s">
        <v>127</v>
      </c>
      <c r="C107" s="597"/>
      <c r="D107" s="597"/>
      <c r="E107" s="597"/>
      <c r="F107" s="359">
        <v>1</v>
      </c>
      <c r="G107" s="273"/>
      <c r="H107" s="273">
        <v>1</v>
      </c>
      <c r="I107" s="246">
        <v>1</v>
      </c>
      <c r="J107" s="274"/>
      <c r="K107" s="274"/>
      <c r="L107" s="315"/>
      <c r="M107" s="136">
        <v>1927</v>
      </c>
      <c r="N107" s="314" t="s">
        <v>133</v>
      </c>
      <c r="O107" s="346"/>
      <c r="P107" s="276"/>
      <c r="Q107" s="256"/>
      <c r="R107" s="273"/>
    </row>
    <row r="108" spans="1:18" ht="15" customHeight="1">
      <c r="A108" s="317">
        <v>2013</v>
      </c>
      <c r="B108" s="273" t="s">
        <v>127</v>
      </c>
      <c r="C108" s="597"/>
      <c r="D108" s="597"/>
      <c r="E108" s="597"/>
      <c r="F108" s="359">
        <v>1</v>
      </c>
      <c r="G108" s="273"/>
      <c r="H108" s="273">
        <v>1</v>
      </c>
      <c r="I108" s="246">
        <v>1</v>
      </c>
      <c r="J108" s="274"/>
      <c r="K108" s="274"/>
      <c r="L108" s="315"/>
      <c r="M108" s="136">
        <v>1961</v>
      </c>
      <c r="N108" s="314" t="s">
        <v>133</v>
      </c>
      <c r="O108" s="346"/>
      <c r="P108" s="276"/>
      <c r="Q108" s="256"/>
      <c r="R108" s="273"/>
    </row>
    <row r="109" spans="1:18" ht="15" customHeight="1">
      <c r="A109" s="317">
        <v>2013</v>
      </c>
      <c r="B109" s="273" t="s">
        <v>127</v>
      </c>
      <c r="C109" s="597"/>
      <c r="D109" s="597"/>
      <c r="E109" s="597"/>
      <c r="F109" s="359">
        <v>1</v>
      </c>
      <c r="G109" s="273">
        <v>1</v>
      </c>
      <c r="H109" s="273"/>
      <c r="I109" s="246">
        <v>1</v>
      </c>
      <c r="J109" s="274"/>
      <c r="K109" s="274"/>
      <c r="L109" s="315"/>
      <c r="M109" s="136">
        <v>1928</v>
      </c>
      <c r="N109" s="314" t="s">
        <v>133</v>
      </c>
      <c r="O109" s="346"/>
      <c r="P109" s="276"/>
      <c r="Q109" s="256"/>
      <c r="R109" s="273"/>
    </row>
    <row r="110" spans="1:18" ht="15" customHeight="1">
      <c r="A110" s="317">
        <v>2013</v>
      </c>
      <c r="B110" s="273" t="s">
        <v>127</v>
      </c>
      <c r="C110" s="597"/>
      <c r="D110" s="597"/>
      <c r="E110" s="597"/>
      <c r="F110" s="359">
        <v>1</v>
      </c>
      <c r="G110" s="273">
        <v>1</v>
      </c>
      <c r="H110" s="273"/>
      <c r="I110" s="246">
        <v>1</v>
      </c>
      <c r="J110" s="274"/>
      <c r="K110" s="274"/>
      <c r="L110" s="315"/>
      <c r="M110" s="136">
        <v>1940</v>
      </c>
      <c r="N110" s="314" t="s">
        <v>133</v>
      </c>
      <c r="O110" s="346"/>
      <c r="P110" s="276"/>
      <c r="Q110" s="256"/>
      <c r="R110" s="273"/>
    </row>
    <row r="111" spans="1:18" ht="15" customHeight="1">
      <c r="A111" s="317">
        <v>2013</v>
      </c>
      <c r="B111" s="273" t="s">
        <v>127</v>
      </c>
      <c r="C111" s="597"/>
      <c r="D111" s="597"/>
      <c r="E111" s="597"/>
      <c r="F111" s="359">
        <v>1</v>
      </c>
      <c r="G111" s="273"/>
      <c r="H111" s="273">
        <v>1</v>
      </c>
      <c r="I111" s="246">
        <v>1</v>
      </c>
      <c r="J111" s="274"/>
      <c r="K111" s="315"/>
      <c r="L111" s="315"/>
      <c r="M111" s="136">
        <v>1941</v>
      </c>
      <c r="N111" s="314" t="s">
        <v>133</v>
      </c>
      <c r="O111" s="346"/>
      <c r="P111" s="276"/>
      <c r="Q111" s="256"/>
      <c r="R111" s="273"/>
    </row>
    <row r="112" spans="1:18" ht="15" customHeight="1">
      <c r="A112" s="317">
        <v>2013</v>
      </c>
      <c r="B112" s="273" t="s">
        <v>127</v>
      </c>
      <c r="C112" s="597"/>
      <c r="D112" s="597"/>
      <c r="E112" s="597"/>
      <c r="F112" s="359">
        <v>1</v>
      </c>
      <c r="G112" s="273"/>
      <c r="H112" s="273">
        <v>1</v>
      </c>
      <c r="I112" s="246">
        <v>1</v>
      </c>
      <c r="J112" s="274"/>
      <c r="K112" s="315"/>
      <c r="L112" s="315"/>
      <c r="M112" s="136">
        <v>1925</v>
      </c>
      <c r="N112" s="314" t="s">
        <v>133</v>
      </c>
      <c r="O112" s="346"/>
      <c r="P112" s="276"/>
      <c r="Q112" s="256"/>
      <c r="R112" s="273"/>
    </row>
    <row r="113" spans="1:18" ht="15" customHeight="1">
      <c r="A113" s="317">
        <v>2013</v>
      </c>
      <c r="B113" s="273" t="s">
        <v>127</v>
      </c>
      <c r="C113" s="597"/>
      <c r="D113" s="597"/>
      <c r="E113" s="597"/>
      <c r="F113" s="359">
        <v>1</v>
      </c>
      <c r="G113" s="273"/>
      <c r="H113" s="273">
        <v>1</v>
      </c>
      <c r="I113" s="246">
        <v>1</v>
      </c>
      <c r="J113" s="274"/>
      <c r="K113" s="315"/>
      <c r="L113" s="315"/>
      <c r="M113" s="136">
        <v>1932</v>
      </c>
      <c r="N113" s="314" t="s">
        <v>133</v>
      </c>
      <c r="O113" s="346"/>
      <c r="P113" s="276"/>
      <c r="Q113" s="256"/>
      <c r="R113" s="273"/>
    </row>
    <row r="114" spans="1:18" ht="15" customHeight="1">
      <c r="A114" s="317">
        <v>2013</v>
      </c>
      <c r="B114" s="273" t="s">
        <v>127</v>
      </c>
      <c r="C114" s="597"/>
      <c r="D114" s="597"/>
      <c r="E114" s="597"/>
      <c r="F114" s="359">
        <v>1</v>
      </c>
      <c r="G114" s="273">
        <v>1</v>
      </c>
      <c r="H114" s="273"/>
      <c r="I114" s="246">
        <v>1</v>
      </c>
      <c r="J114" s="274"/>
      <c r="K114" s="315"/>
      <c r="L114" s="315"/>
      <c r="M114" s="136">
        <v>1965</v>
      </c>
      <c r="N114" s="314" t="s">
        <v>133</v>
      </c>
      <c r="O114" s="346"/>
      <c r="P114" s="276"/>
      <c r="Q114" s="256"/>
      <c r="R114" s="273"/>
    </row>
    <row r="115" spans="1:18" ht="15" customHeight="1">
      <c r="A115" s="317">
        <v>2013</v>
      </c>
      <c r="B115" s="273" t="s">
        <v>127</v>
      </c>
      <c r="C115" s="597"/>
      <c r="D115" s="597"/>
      <c r="E115" s="597"/>
      <c r="F115" s="359">
        <v>1</v>
      </c>
      <c r="G115" s="273"/>
      <c r="H115" s="273">
        <v>1</v>
      </c>
      <c r="I115" s="246">
        <v>1</v>
      </c>
      <c r="J115" s="274"/>
      <c r="K115" s="315"/>
      <c r="L115" s="315"/>
      <c r="M115" s="136">
        <v>1929</v>
      </c>
      <c r="N115" s="314" t="s">
        <v>133</v>
      </c>
      <c r="O115" s="346"/>
      <c r="P115" s="276"/>
      <c r="Q115" s="256"/>
      <c r="R115" s="273"/>
    </row>
    <row r="116" spans="1:18" ht="15" customHeight="1">
      <c r="A116" s="317">
        <v>2013</v>
      </c>
      <c r="B116" s="273" t="s">
        <v>127</v>
      </c>
      <c r="C116" s="597"/>
      <c r="D116" s="597"/>
      <c r="E116" s="597"/>
      <c r="F116" s="359">
        <v>1</v>
      </c>
      <c r="G116" s="273"/>
      <c r="H116" s="273">
        <v>1</v>
      </c>
      <c r="I116" s="246">
        <v>1</v>
      </c>
      <c r="J116" s="274"/>
      <c r="K116" s="315"/>
      <c r="L116" s="315"/>
      <c r="M116" s="136">
        <v>1925</v>
      </c>
      <c r="N116" s="314" t="s">
        <v>133</v>
      </c>
      <c r="O116" s="346"/>
      <c r="P116" s="276"/>
      <c r="Q116" s="256"/>
      <c r="R116" s="273"/>
    </row>
    <row r="117" spans="1:18" ht="15" customHeight="1">
      <c r="A117" s="317">
        <v>2013</v>
      </c>
      <c r="B117" s="273" t="s">
        <v>127</v>
      </c>
      <c r="C117" s="597"/>
      <c r="D117" s="597"/>
      <c r="E117" s="597"/>
      <c r="F117" s="359">
        <v>1</v>
      </c>
      <c r="G117" s="273">
        <v>1</v>
      </c>
      <c r="H117" s="273"/>
      <c r="I117" s="246">
        <v>1</v>
      </c>
      <c r="J117" s="274"/>
      <c r="K117" s="315"/>
      <c r="L117" s="315"/>
      <c r="M117" s="136">
        <v>1931</v>
      </c>
      <c r="N117" s="314" t="s">
        <v>133</v>
      </c>
      <c r="O117" s="346"/>
      <c r="P117" s="276"/>
      <c r="Q117" s="256"/>
      <c r="R117" s="273"/>
    </row>
    <row r="118" spans="1:18" ht="15" customHeight="1">
      <c r="A118" s="317">
        <v>2013</v>
      </c>
      <c r="B118" s="273" t="s">
        <v>127</v>
      </c>
      <c r="C118" s="597"/>
      <c r="D118" s="597"/>
      <c r="E118" s="597"/>
      <c r="F118" s="359">
        <v>1</v>
      </c>
      <c r="G118" s="273"/>
      <c r="H118" s="273">
        <v>1</v>
      </c>
      <c r="I118" s="246">
        <v>1</v>
      </c>
      <c r="J118" s="274"/>
      <c r="K118" s="315"/>
      <c r="L118" s="315"/>
      <c r="M118" s="136">
        <v>1986</v>
      </c>
      <c r="N118" s="314" t="s">
        <v>133</v>
      </c>
      <c r="O118" s="346"/>
      <c r="P118" s="276"/>
      <c r="Q118" s="256"/>
      <c r="R118" s="273"/>
    </row>
    <row r="119" spans="1:18" ht="15" customHeight="1">
      <c r="A119" s="317">
        <v>2013</v>
      </c>
      <c r="B119" s="273" t="s">
        <v>127</v>
      </c>
      <c r="C119" s="597"/>
      <c r="D119" s="597"/>
      <c r="E119" s="597"/>
      <c r="F119" s="359">
        <v>1</v>
      </c>
      <c r="G119" s="273"/>
      <c r="H119" s="273">
        <v>1</v>
      </c>
      <c r="I119" s="246">
        <v>1</v>
      </c>
      <c r="J119" s="274"/>
      <c r="K119" s="315"/>
      <c r="L119" s="315"/>
      <c r="M119" s="136">
        <v>1966</v>
      </c>
      <c r="N119" s="314" t="s">
        <v>133</v>
      </c>
      <c r="O119" s="346"/>
      <c r="P119" s="276"/>
      <c r="Q119" s="256"/>
      <c r="R119" s="273"/>
    </row>
    <row r="120" spans="1:18" ht="15" customHeight="1">
      <c r="A120" s="317">
        <v>2013</v>
      </c>
      <c r="B120" s="273" t="s">
        <v>127</v>
      </c>
      <c r="C120" s="597"/>
      <c r="D120" s="597"/>
      <c r="E120" s="597"/>
      <c r="F120" s="359">
        <v>1</v>
      </c>
      <c r="G120" s="273">
        <v>1</v>
      </c>
      <c r="H120" s="273"/>
      <c r="I120" s="246">
        <v>1</v>
      </c>
      <c r="J120" s="274"/>
      <c r="K120" s="315"/>
      <c r="L120" s="315"/>
      <c r="M120" s="136">
        <v>1927</v>
      </c>
      <c r="N120" s="314" t="s">
        <v>133</v>
      </c>
      <c r="O120" s="346"/>
      <c r="P120" s="276"/>
      <c r="Q120" s="256"/>
      <c r="R120" s="273"/>
    </row>
    <row r="121" spans="1:18" ht="15" customHeight="1">
      <c r="A121" s="317">
        <v>2013</v>
      </c>
      <c r="B121" s="273" t="s">
        <v>127</v>
      </c>
      <c r="C121" s="597"/>
      <c r="D121" s="597"/>
      <c r="E121" s="597"/>
      <c r="F121" s="359">
        <v>1</v>
      </c>
      <c r="G121" s="273"/>
      <c r="H121" s="273">
        <v>1</v>
      </c>
      <c r="I121" s="246">
        <v>1</v>
      </c>
      <c r="J121" s="274"/>
      <c r="K121" s="315"/>
      <c r="L121" s="315"/>
      <c r="M121" s="136">
        <v>1931</v>
      </c>
      <c r="N121" s="314" t="s">
        <v>133</v>
      </c>
      <c r="O121" s="346"/>
      <c r="P121" s="276"/>
      <c r="Q121" s="256"/>
      <c r="R121" s="273"/>
    </row>
    <row r="122" spans="1:18" ht="15" customHeight="1">
      <c r="A122" s="317">
        <v>2013</v>
      </c>
      <c r="B122" s="273" t="s">
        <v>127</v>
      </c>
      <c r="C122" s="597"/>
      <c r="D122" s="597"/>
      <c r="E122" s="597"/>
      <c r="F122" s="359">
        <v>1</v>
      </c>
      <c r="G122" s="273">
        <v>1</v>
      </c>
      <c r="H122" s="273"/>
      <c r="I122" s="246">
        <v>1</v>
      </c>
      <c r="J122" s="274"/>
      <c r="K122" s="315"/>
      <c r="L122" s="315"/>
      <c r="M122" s="136">
        <v>1922</v>
      </c>
      <c r="N122" s="314" t="s">
        <v>133</v>
      </c>
      <c r="O122" s="346"/>
      <c r="P122" s="276"/>
      <c r="Q122" s="256"/>
      <c r="R122" s="273"/>
    </row>
    <row r="123" spans="1:18" ht="15" customHeight="1">
      <c r="A123" s="317">
        <v>2013</v>
      </c>
      <c r="B123" s="273" t="s">
        <v>127</v>
      </c>
      <c r="C123" s="597"/>
      <c r="D123" s="597"/>
      <c r="E123" s="597"/>
      <c r="F123" s="359">
        <v>1</v>
      </c>
      <c r="G123" s="273">
        <v>1</v>
      </c>
      <c r="H123" s="273"/>
      <c r="I123" s="317">
        <v>1</v>
      </c>
      <c r="K123" s="318"/>
      <c r="L123" s="315"/>
      <c r="M123" s="136">
        <v>1948</v>
      </c>
      <c r="N123" s="314" t="s">
        <v>133</v>
      </c>
      <c r="O123" s="346"/>
      <c r="P123" s="276"/>
      <c r="Q123" s="256"/>
      <c r="R123" s="273"/>
    </row>
    <row r="124" spans="1:18" ht="15" customHeight="1">
      <c r="A124" s="317">
        <v>2013</v>
      </c>
      <c r="B124" s="273" t="s">
        <v>127</v>
      </c>
      <c r="C124" s="597"/>
      <c r="D124" s="597"/>
      <c r="E124" s="597"/>
      <c r="F124" s="359">
        <v>1</v>
      </c>
      <c r="G124" s="273">
        <v>1</v>
      </c>
      <c r="H124" s="273"/>
      <c r="I124" s="208"/>
      <c r="J124" s="317">
        <v>1</v>
      </c>
      <c r="K124" s="345" t="s">
        <v>48</v>
      </c>
      <c r="L124" s="315"/>
      <c r="M124" s="136">
        <v>1948</v>
      </c>
      <c r="N124" s="314" t="s">
        <v>133</v>
      </c>
      <c r="O124" s="346"/>
      <c r="P124" s="276"/>
      <c r="Q124" s="256"/>
      <c r="R124" s="273"/>
    </row>
    <row r="125" spans="1:18" ht="15" customHeight="1">
      <c r="A125" s="317">
        <v>2013</v>
      </c>
      <c r="B125" s="273" t="s">
        <v>127</v>
      </c>
      <c r="C125" s="597"/>
      <c r="D125" s="597"/>
      <c r="E125" s="597"/>
      <c r="F125" s="359">
        <v>1</v>
      </c>
      <c r="G125" s="273">
        <v>1</v>
      </c>
      <c r="H125" s="273"/>
      <c r="I125" s="246">
        <v>1</v>
      </c>
      <c r="J125" s="274"/>
      <c r="K125" s="315"/>
      <c r="L125" s="315"/>
      <c r="M125" s="136">
        <v>1969</v>
      </c>
      <c r="N125" s="314" t="s">
        <v>133</v>
      </c>
      <c r="O125" s="346"/>
      <c r="P125" s="276"/>
      <c r="Q125" s="256"/>
      <c r="R125" s="273"/>
    </row>
    <row r="126" spans="1:19" ht="15" customHeight="1">
      <c r="A126" s="317">
        <v>2013</v>
      </c>
      <c r="B126" s="273" t="s">
        <v>127</v>
      </c>
      <c r="C126" s="597"/>
      <c r="D126" s="597"/>
      <c r="E126" s="597"/>
      <c r="F126" s="359">
        <v>1</v>
      </c>
      <c r="G126" s="273"/>
      <c r="H126" s="273">
        <v>1</v>
      </c>
      <c r="I126" s="246">
        <v>1</v>
      </c>
      <c r="J126" s="274"/>
      <c r="K126" s="315"/>
      <c r="L126" s="315"/>
      <c r="M126" s="136">
        <v>1988</v>
      </c>
      <c r="N126" s="314" t="s">
        <v>133</v>
      </c>
      <c r="O126" s="346"/>
      <c r="P126" s="276"/>
      <c r="Q126" s="256"/>
      <c r="R126" s="273"/>
      <c r="S126" s="277"/>
    </row>
    <row r="127" spans="1:19" ht="15" customHeight="1">
      <c r="A127" s="317">
        <v>2013</v>
      </c>
      <c r="B127" s="273" t="s">
        <v>127</v>
      </c>
      <c r="C127" s="597"/>
      <c r="D127" s="597"/>
      <c r="E127" s="597"/>
      <c r="F127" s="359">
        <v>1</v>
      </c>
      <c r="G127" s="273"/>
      <c r="H127" s="273">
        <v>1</v>
      </c>
      <c r="I127" s="246">
        <v>1</v>
      </c>
      <c r="J127" s="274"/>
      <c r="K127" s="315"/>
      <c r="L127" s="315"/>
      <c r="M127" s="136">
        <v>1936</v>
      </c>
      <c r="N127" s="314" t="s">
        <v>133</v>
      </c>
      <c r="O127" s="346"/>
      <c r="P127" s="276"/>
      <c r="Q127" s="256"/>
      <c r="R127" s="273"/>
      <c r="S127" s="277"/>
    </row>
    <row r="128" spans="1:19" ht="15" customHeight="1">
      <c r="A128" s="317">
        <v>2013</v>
      </c>
      <c r="B128" s="273" t="s">
        <v>127</v>
      </c>
      <c r="C128" s="597"/>
      <c r="D128" s="597"/>
      <c r="E128" s="597"/>
      <c r="F128" s="359">
        <v>1</v>
      </c>
      <c r="G128" s="273"/>
      <c r="H128" s="273">
        <v>1</v>
      </c>
      <c r="I128" s="246">
        <v>1</v>
      </c>
      <c r="J128" s="274"/>
      <c r="K128" s="315"/>
      <c r="L128" s="315"/>
      <c r="M128" s="136">
        <v>1933</v>
      </c>
      <c r="N128" s="314" t="s">
        <v>133</v>
      </c>
      <c r="O128" s="346"/>
      <c r="P128" s="276"/>
      <c r="Q128" s="256"/>
      <c r="R128" s="273"/>
      <c r="S128" s="277"/>
    </row>
    <row r="129" spans="1:19" ht="15" customHeight="1">
      <c r="A129" s="317">
        <v>2013</v>
      </c>
      <c r="B129" s="273" t="s">
        <v>127</v>
      </c>
      <c r="C129" s="597"/>
      <c r="D129" s="597"/>
      <c r="E129" s="597"/>
      <c r="F129" s="359">
        <v>1</v>
      </c>
      <c r="G129" s="273"/>
      <c r="H129" s="273">
        <v>1</v>
      </c>
      <c r="I129" s="246">
        <v>1</v>
      </c>
      <c r="J129" s="274"/>
      <c r="K129" s="315"/>
      <c r="L129" s="315"/>
      <c r="M129" s="136">
        <v>1953</v>
      </c>
      <c r="N129" s="314" t="s">
        <v>133</v>
      </c>
      <c r="O129" s="346"/>
      <c r="P129" s="276"/>
      <c r="Q129" s="256"/>
      <c r="R129" s="273"/>
      <c r="S129" s="277"/>
    </row>
    <row r="130" spans="1:19" ht="15" customHeight="1">
      <c r="A130" s="317">
        <v>2013</v>
      </c>
      <c r="B130" s="273" t="s">
        <v>127</v>
      </c>
      <c r="C130" s="597"/>
      <c r="D130" s="597"/>
      <c r="E130" s="597"/>
      <c r="F130" s="359">
        <v>1</v>
      </c>
      <c r="G130" s="273"/>
      <c r="H130" s="273">
        <v>1</v>
      </c>
      <c r="I130" s="246">
        <v>1</v>
      </c>
      <c r="J130" s="274"/>
      <c r="K130" s="315"/>
      <c r="L130" s="315"/>
      <c r="M130" s="136">
        <v>1955</v>
      </c>
      <c r="N130" s="314" t="s">
        <v>133</v>
      </c>
      <c r="O130" s="346"/>
      <c r="P130" s="276"/>
      <c r="Q130" s="256"/>
      <c r="R130" s="273"/>
      <c r="S130" s="277"/>
    </row>
    <row r="131" spans="1:19" ht="15" customHeight="1">
      <c r="A131" s="317">
        <v>2013</v>
      </c>
      <c r="B131" s="273" t="s">
        <v>127</v>
      </c>
      <c r="C131" s="597"/>
      <c r="D131" s="597"/>
      <c r="E131" s="597"/>
      <c r="F131" s="359">
        <v>1</v>
      </c>
      <c r="G131" s="273">
        <v>1</v>
      </c>
      <c r="H131" s="273"/>
      <c r="I131" s="246">
        <v>1</v>
      </c>
      <c r="J131" s="274"/>
      <c r="K131" s="315"/>
      <c r="L131" s="315"/>
      <c r="M131" s="136">
        <v>1966</v>
      </c>
      <c r="N131" s="314" t="s">
        <v>133</v>
      </c>
      <c r="O131" s="346"/>
      <c r="P131" s="276"/>
      <c r="Q131" s="256"/>
      <c r="R131" s="273"/>
      <c r="S131" s="277"/>
    </row>
    <row r="132" spans="1:19" ht="15" customHeight="1">
      <c r="A132" s="317">
        <v>2013</v>
      </c>
      <c r="B132" s="273" t="s">
        <v>127</v>
      </c>
      <c r="C132" s="597"/>
      <c r="D132" s="597"/>
      <c r="E132" s="597"/>
      <c r="F132" s="359">
        <v>1</v>
      </c>
      <c r="G132" s="273">
        <v>1</v>
      </c>
      <c r="H132" s="273"/>
      <c r="I132" s="246">
        <v>1</v>
      </c>
      <c r="J132" s="274"/>
      <c r="K132" s="319"/>
      <c r="L132" s="319"/>
      <c r="M132" s="136">
        <v>1928</v>
      </c>
      <c r="N132" s="314" t="s">
        <v>133</v>
      </c>
      <c r="O132" s="346"/>
      <c r="P132" s="276"/>
      <c r="Q132" s="256"/>
      <c r="R132" s="273"/>
      <c r="S132" s="277"/>
    </row>
    <row r="133" spans="1:19" ht="15" customHeight="1">
      <c r="A133" s="317">
        <v>2013</v>
      </c>
      <c r="B133" s="273" t="s">
        <v>127</v>
      </c>
      <c r="C133" s="597"/>
      <c r="D133" s="597"/>
      <c r="E133" s="597"/>
      <c r="F133" s="359">
        <v>1</v>
      </c>
      <c r="G133" s="317">
        <v>1</v>
      </c>
      <c r="H133" s="317"/>
      <c r="I133" s="208"/>
      <c r="J133" s="317">
        <v>1</v>
      </c>
      <c r="K133" s="345" t="s">
        <v>225</v>
      </c>
      <c r="L133" s="319"/>
      <c r="M133" s="136">
        <v>1977</v>
      </c>
      <c r="N133" s="314" t="s">
        <v>133</v>
      </c>
      <c r="O133" s="346"/>
      <c r="P133" s="276"/>
      <c r="Q133" s="256"/>
      <c r="R133" s="273"/>
      <c r="S133" s="277"/>
    </row>
    <row r="134" spans="1:19" ht="15" customHeight="1">
      <c r="A134" s="317">
        <v>2013</v>
      </c>
      <c r="B134" s="273" t="s">
        <v>127</v>
      </c>
      <c r="C134" s="597"/>
      <c r="D134" s="597"/>
      <c r="E134" s="597"/>
      <c r="F134" s="359">
        <v>1</v>
      </c>
      <c r="G134" s="273"/>
      <c r="H134" s="273">
        <v>1</v>
      </c>
      <c r="I134" s="273"/>
      <c r="J134" s="317">
        <v>1</v>
      </c>
      <c r="K134" s="345" t="s">
        <v>225</v>
      </c>
      <c r="L134" s="319"/>
      <c r="M134" s="136">
        <v>1993</v>
      </c>
      <c r="N134" s="314" t="s">
        <v>133</v>
      </c>
      <c r="O134" s="346"/>
      <c r="P134" s="276"/>
      <c r="Q134" s="256"/>
      <c r="R134" s="273"/>
      <c r="S134" s="277"/>
    </row>
    <row r="135" spans="1:18" ht="15" customHeight="1">
      <c r="A135" s="317">
        <v>2013</v>
      </c>
      <c r="B135" s="273" t="s">
        <v>127</v>
      </c>
      <c r="C135" s="597"/>
      <c r="D135" s="597"/>
      <c r="E135" s="597"/>
      <c r="F135" s="359">
        <v>1</v>
      </c>
      <c r="G135" s="273"/>
      <c r="H135" s="273">
        <v>1</v>
      </c>
      <c r="I135" s="273">
        <v>1</v>
      </c>
      <c r="J135" s="274"/>
      <c r="K135" s="315"/>
      <c r="L135" s="315"/>
      <c r="M135" s="136">
        <v>1948</v>
      </c>
      <c r="N135" s="314" t="s">
        <v>133</v>
      </c>
      <c r="O135" s="346"/>
      <c r="P135" s="276"/>
      <c r="Q135" s="256"/>
      <c r="R135" s="273"/>
    </row>
    <row r="136" spans="1:18" ht="15" customHeight="1">
      <c r="A136" s="317">
        <v>2013</v>
      </c>
      <c r="B136" s="273" t="s">
        <v>127</v>
      </c>
      <c r="C136" s="597"/>
      <c r="D136" s="597"/>
      <c r="E136" s="597"/>
      <c r="F136" s="359">
        <v>1</v>
      </c>
      <c r="G136" s="273">
        <v>1</v>
      </c>
      <c r="H136" s="273"/>
      <c r="I136" s="273">
        <v>1</v>
      </c>
      <c r="J136" s="274"/>
      <c r="K136" s="315"/>
      <c r="L136" s="315"/>
      <c r="M136" s="136">
        <v>1937</v>
      </c>
      <c r="N136" s="314" t="s">
        <v>133</v>
      </c>
      <c r="O136" s="346"/>
      <c r="P136" s="276"/>
      <c r="Q136" s="256"/>
      <c r="R136" s="273"/>
    </row>
    <row r="137" spans="1:18" ht="15" customHeight="1">
      <c r="A137" s="317">
        <v>2013</v>
      </c>
      <c r="B137" s="273" t="s">
        <v>127</v>
      </c>
      <c r="C137" s="597"/>
      <c r="D137" s="597"/>
      <c r="E137" s="597"/>
      <c r="F137" s="359">
        <v>1</v>
      </c>
      <c r="G137" s="273">
        <v>1</v>
      </c>
      <c r="H137" s="273"/>
      <c r="I137" s="273">
        <v>1</v>
      </c>
      <c r="J137" s="274"/>
      <c r="K137" s="315"/>
      <c r="L137" s="315"/>
      <c r="M137" s="136">
        <v>1938</v>
      </c>
      <c r="N137" s="314" t="s">
        <v>133</v>
      </c>
      <c r="O137" s="346"/>
      <c r="P137" s="276"/>
      <c r="Q137" s="256"/>
      <c r="R137" s="273"/>
    </row>
    <row r="138" spans="1:18" ht="15" customHeight="1">
      <c r="A138" s="317">
        <v>2013</v>
      </c>
      <c r="B138" s="273" t="s">
        <v>127</v>
      </c>
      <c r="C138" s="597"/>
      <c r="D138" s="597"/>
      <c r="E138" s="597"/>
      <c r="F138" s="359">
        <v>1</v>
      </c>
      <c r="G138" s="273"/>
      <c r="H138" s="273">
        <v>1</v>
      </c>
      <c r="I138" s="273">
        <v>1</v>
      </c>
      <c r="J138" s="274"/>
      <c r="K138" s="315"/>
      <c r="L138" s="315"/>
      <c r="M138" s="136">
        <v>1942</v>
      </c>
      <c r="N138" s="314" t="s">
        <v>133</v>
      </c>
      <c r="O138" s="346"/>
      <c r="P138" s="276"/>
      <c r="Q138" s="256"/>
      <c r="R138" s="273"/>
    </row>
    <row r="139" spans="1:19" ht="15" customHeight="1">
      <c r="A139" s="317">
        <v>2013</v>
      </c>
      <c r="B139" s="273" t="s">
        <v>127</v>
      </c>
      <c r="C139" s="597"/>
      <c r="D139" s="597"/>
      <c r="E139" s="597"/>
      <c r="F139" s="359">
        <v>1</v>
      </c>
      <c r="G139" s="273"/>
      <c r="H139" s="273">
        <v>1</v>
      </c>
      <c r="I139" s="273">
        <v>1</v>
      </c>
      <c r="J139" s="274"/>
      <c r="K139" s="315"/>
      <c r="L139" s="315"/>
      <c r="M139" s="136">
        <v>1940</v>
      </c>
      <c r="N139" s="314" t="s">
        <v>133</v>
      </c>
      <c r="O139" s="346"/>
      <c r="P139" s="276"/>
      <c r="Q139" s="256"/>
      <c r="R139" s="273"/>
      <c r="S139" s="277"/>
    </row>
    <row r="140" spans="1:19" ht="15" customHeight="1">
      <c r="A140" s="317">
        <v>2013</v>
      </c>
      <c r="B140" s="273" t="s">
        <v>127</v>
      </c>
      <c r="C140" s="597"/>
      <c r="D140" s="597"/>
      <c r="E140" s="597"/>
      <c r="F140" s="359">
        <v>1</v>
      </c>
      <c r="G140" s="273"/>
      <c r="H140" s="273">
        <v>1</v>
      </c>
      <c r="I140" s="273">
        <v>1</v>
      </c>
      <c r="J140" s="274"/>
      <c r="K140" s="315"/>
      <c r="L140" s="315"/>
      <c r="M140" s="136">
        <v>1961</v>
      </c>
      <c r="N140" s="314" t="s">
        <v>133</v>
      </c>
      <c r="O140" s="346"/>
      <c r="P140" s="276"/>
      <c r="Q140" s="256"/>
      <c r="R140" s="273"/>
      <c r="S140" s="277"/>
    </row>
    <row r="141" spans="1:19" ht="15" customHeight="1">
      <c r="A141" s="317">
        <v>2013</v>
      </c>
      <c r="B141" s="273" t="s">
        <v>127</v>
      </c>
      <c r="C141" s="597"/>
      <c r="D141" s="597"/>
      <c r="E141" s="597"/>
      <c r="F141" s="359">
        <v>1</v>
      </c>
      <c r="G141" s="273"/>
      <c r="H141" s="273">
        <v>1</v>
      </c>
      <c r="I141" s="273">
        <v>1</v>
      </c>
      <c r="J141" s="274"/>
      <c r="K141" s="315"/>
      <c r="L141" s="315"/>
      <c r="M141" s="136">
        <v>1924</v>
      </c>
      <c r="N141" s="314" t="s">
        <v>133</v>
      </c>
      <c r="O141" s="346"/>
      <c r="P141" s="276"/>
      <c r="Q141" s="256"/>
      <c r="R141" s="273"/>
      <c r="S141" s="277"/>
    </row>
    <row r="142" spans="1:19" ht="15" customHeight="1">
      <c r="A142" s="317">
        <v>2013</v>
      </c>
      <c r="B142" s="273" t="s">
        <v>127</v>
      </c>
      <c r="C142" s="597"/>
      <c r="D142" s="597"/>
      <c r="E142" s="597"/>
      <c r="F142" s="359">
        <v>1</v>
      </c>
      <c r="G142" s="273"/>
      <c r="H142" s="273">
        <v>1</v>
      </c>
      <c r="I142" s="273">
        <v>1</v>
      </c>
      <c r="J142" s="274"/>
      <c r="K142" s="315"/>
      <c r="L142" s="315"/>
      <c r="M142" s="136">
        <v>1955</v>
      </c>
      <c r="N142" s="314" t="s">
        <v>133</v>
      </c>
      <c r="O142" s="346"/>
      <c r="P142" s="276"/>
      <c r="Q142" s="256"/>
      <c r="R142" s="273"/>
      <c r="S142" s="277"/>
    </row>
    <row r="143" spans="1:19" ht="15" customHeight="1">
      <c r="A143" s="317">
        <v>2013</v>
      </c>
      <c r="B143" s="273" t="s">
        <v>127</v>
      </c>
      <c r="C143" s="597"/>
      <c r="D143" s="597"/>
      <c r="E143" s="597"/>
      <c r="F143" s="359">
        <v>1</v>
      </c>
      <c r="G143" s="273"/>
      <c r="H143" s="273">
        <v>1</v>
      </c>
      <c r="I143" s="273">
        <v>1</v>
      </c>
      <c r="J143" s="274"/>
      <c r="K143" s="315"/>
      <c r="L143" s="315"/>
      <c r="M143" s="136">
        <v>1930</v>
      </c>
      <c r="N143" s="314" t="s">
        <v>133</v>
      </c>
      <c r="O143" s="346"/>
      <c r="P143" s="276"/>
      <c r="Q143" s="256"/>
      <c r="R143" s="273"/>
      <c r="S143" s="277"/>
    </row>
    <row r="144" spans="1:19" ht="15" customHeight="1">
      <c r="A144" s="317">
        <v>2013</v>
      </c>
      <c r="B144" s="273" t="s">
        <v>127</v>
      </c>
      <c r="C144" s="597"/>
      <c r="D144" s="597"/>
      <c r="E144" s="597"/>
      <c r="F144" s="359">
        <v>1</v>
      </c>
      <c r="G144" s="273">
        <v>1</v>
      </c>
      <c r="H144" s="273"/>
      <c r="I144" s="273">
        <v>1</v>
      </c>
      <c r="J144" s="274"/>
      <c r="K144" s="315"/>
      <c r="L144" s="315"/>
      <c r="M144" s="136">
        <v>1937</v>
      </c>
      <c r="N144" s="314" t="s">
        <v>133</v>
      </c>
      <c r="O144" s="346"/>
      <c r="P144" s="276"/>
      <c r="Q144" s="256"/>
      <c r="R144" s="273"/>
      <c r="S144" s="277"/>
    </row>
    <row r="145" spans="1:19" ht="15" customHeight="1">
      <c r="A145" s="317">
        <v>2013</v>
      </c>
      <c r="B145" s="273" t="s">
        <v>127</v>
      </c>
      <c r="C145" s="597"/>
      <c r="D145" s="597"/>
      <c r="E145" s="597"/>
      <c r="F145" s="359">
        <v>1</v>
      </c>
      <c r="G145" s="273"/>
      <c r="H145" s="273">
        <v>1</v>
      </c>
      <c r="I145" s="273">
        <v>1</v>
      </c>
      <c r="J145" s="274"/>
      <c r="K145" s="319"/>
      <c r="L145" s="319"/>
      <c r="M145" s="136">
        <v>1938</v>
      </c>
      <c r="N145" s="314" t="s">
        <v>133</v>
      </c>
      <c r="O145" s="346"/>
      <c r="P145" s="276"/>
      <c r="Q145" s="256"/>
      <c r="R145" s="273"/>
      <c r="S145" s="277"/>
    </row>
    <row r="146" spans="1:19" ht="15" customHeight="1">
      <c r="A146" s="317">
        <v>2013</v>
      </c>
      <c r="B146" s="273" t="s">
        <v>127</v>
      </c>
      <c r="C146" s="597"/>
      <c r="D146" s="597"/>
      <c r="E146" s="597"/>
      <c r="F146" s="359">
        <v>1</v>
      </c>
      <c r="G146" s="273"/>
      <c r="H146" s="273">
        <v>1</v>
      </c>
      <c r="I146" s="273">
        <v>1</v>
      </c>
      <c r="J146" s="274"/>
      <c r="K146" s="319"/>
      <c r="L146" s="319"/>
      <c r="M146" s="136">
        <v>1939</v>
      </c>
      <c r="N146" s="314" t="s">
        <v>133</v>
      </c>
      <c r="O146" s="346"/>
      <c r="P146" s="276"/>
      <c r="Q146" s="256"/>
      <c r="R146" s="273"/>
      <c r="S146" s="277"/>
    </row>
    <row r="147" spans="1:19" ht="15" customHeight="1">
      <c r="A147" s="317">
        <v>2013</v>
      </c>
      <c r="B147" s="273" t="s">
        <v>127</v>
      </c>
      <c r="C147" s="597"/>
      <c r="D147" s="597"/>
      <c r="E147" s="597"/>
      <c r="F147" s="359">
        <v>1</v>
      </c>
      <c r="G147" s="273"/>
      <c r="H147" s="273">
        <v>1</v>
      </c>
      <c r="I147" s="273">
        <v>1</v>
      </c>
      <c r="J147" s="274"/>
      <c r="K147" s="315"/>
      <c r="L147" s="315"/>
      <c r="M147" s="136">
        <v>1988</v>
      </c>
      <c r="N147" s="314" t="s">
        <v>133</v>
      </c>
      <c r="O147" s="346"/>
      <c r="P147" s="276"/>
      <c r="Q147" s="256"/>
      <c r="R147" s="273"/>
      <c r="S147" s="277"/>
    </row>
    <row r="148" spans="1:19" ht="15" customHeight="1">
      <c r="A148" s="317">
        <v>2013</v>
      </c>
      <c r="B148" s="273" t="s">
        <v>127</v>
      </c>
      <c r="C148" s="597"/>
      <c r="D148" s="597"/>
      <c r="E148" s="597"/>
      <c r="F148" s="359">
        <v>1</v>
      </c>
      <c r="G148" s="273"/>
      <c r="H148" s="273">
        <v>1</v>
      </c>
      <c r="I148" s="273">
        <v>1</v>
      </c>
      <c r="J148" s="274"/>
      <c r="K148" s="319"/>
      <c r="L148" s="319"/>
      <c r="M148" s="136">
        <v>1929</v>
      </c>
      <c r="N148" s="314" t="s">
        <v>133</v>
      </c>
      <c r="O148" s="346"/>
      <c r="P148" s="276"/>
      <c r="Q148" s="256"/>
      <c r="R148" s="273"/>
      <c r="S148" s="277"/>
    </row>
    <row r="149" spans="1:19" ht="15" customHeight="1">
      <c r="A149" s="317">
        <v>2013</v>
      </c>
      <c r="B149" s="273" t="s">
        <v>127</v>
      </c>
      <c r="C149" s="597"/>
      <c r="D149" s="597"/>
      <c r="E149" s="597"/>
      <c r="F149" s="359">
        <v>1</v>
      </c>
      <c r="G149" s="273"/>
      <c r="H149" s="273">
        <v>1</v>
      </c>
      <c r="I149" s="273">
        <v>1</v>
      </c>
      <c r="J149" s="274"/>
      <c r="K149" s="319"/>
      <c r="L149" s="319"/>
      <c r="M149" s="136">
        <v>1921</v>
      </c>
      <c r="N149" s="314" t="s">
        <v>133</v>
      </c>
      <c r="O149" s="346"/>
      <c r="P149" s="276"/>
      <c r="Q149" s="256"/>
      <c r="R149" s="273"/>
      <c r="S149" s="277"/>
    </row>
    <row r="150" spans="1:19" ht="15" customHeight="1">
      <c r="A150" s="317">
        <v>2013</v>
      </c>
      <c r="B150" s="273" t="s">
        <v>127</v>
      </c>
      <c r="C150" s="597"/>
      <c r="D150" s="597"/>
      <c r="E150" s="597"/>
      <c r="F150" s="359">
        <v>1</v>
      </c>
      <c r="G150" s="273">
        <v>1</v>
      </c>
      <c r="H150" s="273"/>
      <c r="I150" s="273">
        <v>1</v>
      </c>
      <c r="J150" s="274"/>
      <c r="K150" s="319"/>
      <c r="L150" s="319"/>
      <c r="M150" s="136">
        <v>1964</v>
      </c>
      <c r="N150" s="314" t="s">
        <v>133</v>
      </c>
      <c r="O150" s="346"/>
      <c r="P150" s="276"/>
      <c r="Q150" s="256"/>
      <c r="R150" s="273"/>
      <c r="S150" s="277"/>
    </row>
    <row r="151" spans="1:18" ht="15" customHeight="1">
      <c r="A151" s="317">
        <v>2013</v>
      </c>
      <c r="B151" s="273" t="s">
        <v>127</v>
      </c>
      <c r="C151" s="597"/>
      <c r="D151" s="597"/>
      <c r="E151" s="597"/>
      <c r="F151" s="359">
        <v>1</v>
      </c>
      <c r="G151" s="273"/>
      <c r="H151" s="273">
        <v>1</v>
      </c>
      <c r="I151" s="273">
        <v>1</v>
      </c>
      <c r="J151" s="274"/>
      <c r="K151" s="315"/>
      <c r="L151" s="315"/>
      <c r="M151" s="136">
        <v>1940</v>
      </c>
      <c r="N151" s="314" t="s">
        <v>133</v>
      </c>
      <c r="O151" s="346"/>
      <c r="P151" s="276"/>
      <c r="Q151" s="256"/>
      <c r="R151" s="273"/>
    </row>
    <row r="152" spans="1:18" ht="15" customHeight="1">
      <c r="A152" s="317">
        <v>2013</v>
      </c>
      <c r="B152" s="273" t="s">
        <v>127</v>
      </c>
      <c r="C152" s="597"/>
      <c r="D152" s="597"/>
      <c r="E152" s="597"/>
      <c r="F152" s="359">
        <v>1</v>
      </c>
      <c r="G152" s="273"/>
      <c r="H152" s="273">
        <v>1</v>
      </c>
      <c r="I152" s="273">
        <v>1</v>
      </c>
      <c r="J152" s="274"/>
      <c r="K152" s="315"/>
      <c r="L152" s="315"/>
      <c r="M152" s="136">
        <v>1930</v>
      </c>
      <c r="N152" s="314" t="s">
        <v>133</v>
      </c>
      <c r="O152" s="346"/>
      <c r="P152" s="276"/>
      <c r="Q152" s="256"/>
      <c r="R152" s="273"/>
    </row>
    <row r="153" spans="1:18" ht="15" customHeight="1">
      <c r="A153" s="317">
        <v>2013</v>
      </c>
      <c r="B153" s="273" t="s">
        <v>127</v>
      </c>
      <c r="C153" s="597"/>
      <c r="D153" s="597"/>
      <c r="E153" s="597"/>
      <c r="F153" s="359">
        <v>1</v>
      </c>
      <c r="G153" s="273"/>
      <c r="H153" s="273">
        <v>1</v>
      </c>
      <c r="I153" s="273">
        <v>1</v>
      </c>
      <c r="J153" s="274"/>
      <c r="K153" s="315"/>
      <c r="L153" s="315"/>
      <c r="M153" s="136">
        <v>1927</v>
      </c>
      <c r="N153" s="314" t="s">
        <v>133</v>
      </c>
      <c r="O153" s="346"/>
      <c r="P153" s="276"/>
      <c r="Q153" s="256"/>
      <c r="R153" s="273"/>
    </row>
    <row r="154" spans="1:18" ht="15" customHeight="1">
      <c r="A154" s="317">
        <v>2013</v>
      </c>
      <c r="B154" s="273" t="s">
        <v>127</v>
      </c>
      <c r="C154" s="597"/>
      <c r="D154" s="597"/>
      <c r="E154" s="597"/>
      <c r="F154" s="359">
        <v>1</v>
      </c>
      <c r="G154" s="273"/>
      <c r="H154" s="273">
        <v>1</v>
      </c>
      <c r="I154" s="273">
        <v>1</v>
      </c>
      <c r="J154" s="274"/>
      <c r="K154" s="315"/>
      <c r="L154" s="315"/>
      <c r="M154" s="136">
        <v>1927</v>
      </c>
      <c r="N154" s="314" t="s">
        <v>133</v>
      </c>
      <c r="O154" s="346"/>
      <c r="P154" s="276"/>
      <c r="Q154" s="256"/>
      <c r="R154" s="273"/>
    </row>
    <row r="155" spans="1:18" s="3" customFormat="1" ht="15" customHeight="1">
      <c r="A155" s="648" t="s">
        <v>159</v>
      </c>
      <c r="B155" s="649"/>
      <c r="C155" s="299"/>
      <c r="D155" s="299"/>
      <c r="E155" s="299"/>
      <c r="F155" s="350">
        <f>SUM(F9:F154)</f>
        <v>146</v>
      </c>
      <c r="G155" s="350">
        <f>SUM(G9:G154)</f>
        <v>56</v>
      </c>
      <c r="H155" s="350">
        <f>SUM(H9:H154)</f>
        <v>90</v>
      </c>
      <c r="I155" s="350">
        <f>SUM(I9:I154)</f>
        <v>141</v>
      </c>
      <c r="J155" s="350">
        <f>SUM(J9:J154)</f>
        <v>5</v>
      </c>
      <c r="K155" s="304"/>
      <c r="L155" s="304"/>
      <c r="M155" s="361"/>
      <c r="N155" s="304"/>
      <c r="O155" s="305"/>
      <c r="P155" s="351"/>
      <c r="Q155" s="352"/>
      <c r="R155" s="353" t="s">
        <v>154</v>
      </c>
    </row>
    <row r="156" spans="1:21" s="3" customFormat="1" ht="15" customHeight="1">
      <c r="A156" s="617" t="s">
        <v>145</v>
      </c>
      <c r="B156" s="618"/>
      <c r="C156" s="339"/>
      <c r="D156" s="339"/>
      <c r="E156" s="339"/>
      <c r="F156" s="339"/>
      <c r="G156" s="339"/>
      <c r="H156" s="339"/>
      <c r="I156" s="339"/>
      <c r="J156" s="339"/>
      <c r="K156" s="339"/>
      <c r="L156" s="339"/>
      <c r="M156" s="362"/>
      <c r="N156" s="339"/>
      <c r="O156" s="354"/>
      <c r="P156" s="354"/>
      <c r="Q156" s="355"/>
      <c r="R156" s="339"/>
      <c r="S156" s="356"/>
      <c r="T156" s="357"/>
      <c r="U156" s="358"/>
    </row>
    <row r="157" spans="1:18" ht="30" customHeight="1">
      <c r="A157" s="4" t="s">
        <v>124</v>
      </c>
      <c r="B157" s="4" t="s">
        <v>125</v>
      </c>
      <c r="C157" s="4" t="s">
        <v>138</v>
      </c>
      <c r="D157" s="4" t="s">
        <v>44</v>
      </c>
      <c r="E157" s="4" t="s">
        <v>45</v>
      </c>
      <c r="F157" s="298" t="s">
        <v>62</v>
      </c>
      <c r="G157" s="4" t="s">
        <v>156</v>
      </c>
      <c r="H157" s="4" t="s">
        <v>157</v>
      </c>
      <c r="I157" s="4" t="s">
        <v>69</v>
      </c>
      <c r="J157" s="4" t="s">
        <v>63</v>
      </c>
      <c r="K157" s="4" t="s">
        <v>216</v>
      </c>
      <c r="L157" s="4" t="s">
        <v>18</v>
      </c>
      <c r="M157" s="363" t="s">
        <v>61</v>
      </c>
      <c r="N157" s="4" t="s">
        <v>10</v>
      </c>
      <c r="O157" s="303" t="s">
        <v>122</v>
      </c>
      <c r="P157" s="303" t="s">
        <v>123</v>
      </c>
      <c r="Q157" s="344" t="s">
        <v>11</v>
      </c>
      <c r="R157" s="344" t="s">
        <v>21</v>
      </c>
    </row>
    <row r="158" spans="1:18" ht="15" customHeight="1">
      <c r="A158" s="317">
        <v>2013</v>
      </c>
      <c r="B158" s="273" t="s">
        <v>128</v>
      </c>
      <c r="C158" s="597"/>
      <c r="D158" s="597"/>
      <c r="E158" s="597"/>
      <c r="F158" s="275">
        <v>1</v>
      </c>
      <c r="G158" s="273"/>
      <c r="H158" s="273">
        <v>1</v>
      </c>
      <c r="I158" s="273">
        <v>1</v>
      </c>
      <c r="J158" s="387"/>
      <c r="K158" s="315"/>
      <c r="L158" s="388"/>
      <c r="M158" s="136">
        <v>1963</v>
      </c>
      <c r="N158" s="314" t="s">
        <v>133</v>
      </c>
      <c r="O158" s="364"/>
      <c r="P158" s="276"/>
      <c r="Q158" s="225"/>
      <c r="R158" s="365"/>
    </row>
    <row r="159" spans="1:18" ht="15" customHeight="1">
      <c r="A159" s="317">
        <v>2013</v>
      </c>
      <c r="B159" s="273" t="s">
        <v>128</v>
      </c>
      <c r="C159" s="597"/>
      <c r="D159" s="597"/>
      <c r="E159" s="597"/>
      <c r="F159" s="275">
        <v>1</v>
      </c>
      <c r="G159" s="273"/>
      <c r="H159" s="273">
        <v>1</v>
      </c>
      <c r="I159" s="273">
        <v>1</v>
      </c>
      <c r="J159" s="387"/>
      <c r="K159" s="315"/>
      <c r="L159" s="388"/>
      <c r="M159" s="136">
        <v>1922</v>
      </c>
      <c r="N159" s="314" t="s">
        <v>133</v>
      </c>
      <c r="O159" s="364"/>
      <c r="P159" s="276"/>
      <c r="Q159" s="225"/>
      <c r="R159" s="365"/>
    </row>
    <row r="160" spans="1:18" ht="15" customHeight="1">
      <c r="A160" s="317">
        <v>2013</v>
      </c>
      <c r="B160" s="273" t="s">
        <v>128</v>
      </c>
      <c r="C160" s="597"/>
      <c r="D160" s="597"/>
      <c r="E160" s="597"/>
      <c r="F160" s="275">
        <v>1</v>
      </c>
      <c r="G160" s="273">
        <v>1</v>
      </c>
      <c r="H160" s="273"/>
      <c r="I160" s="273">
        <v>1</v>
      </c>
      <c r="J160" s="387"/>
      <c r="K160" s="315"/>
      <c r="L160" s="388"/>
      <c r="M160" s="136">
        <v>1927</v>
      </c>
      <c r="N160" s="314" t="s">
        <v>133</v>
      </c>
      <c r="O160" s="364"/>
      <c r="P160" s="276"/>
      <c r="Q160" s="225"/>
      <c r="R160" s="365"/>
    </row>
    <row r="161" spans="1:18" ht="15" customHeight="1">
      <c r="A161" s="317">
        <v>2013</v>
      </c>
      <c r="B161" s="273" t="s">
        <v>128</v>
      </c>
      <c r="C161" s="597"/>
      <c r="D161" s="597"/>
      <c r="E161" s="597"/>
      <c r="F161" s="275">
        <v>1</v>
      </c>
      <c r="G161" s="273">
        <v>1</v>
      </c>
      <c r="H161" s="273"/>
      <c r="I161" s="273">
        <v>1</v>
      </c>
      <c r="J161" s="387"/>
      <c r="K161" s="315"/>
      <c r="L161" s="388"/>
      <c r="M161" s="136">
        <v>1981</v>
      </c>
      <c r="N161" s="314" t="s">
        <v>133</v>
      </c>
      <c r="O161" s="364"/>
      <c r="P161" s="276"/>
      <c r="Q161" s="225"/>
      <c r="R161" s="365"/>
    </row>
    <row r="162" spans="1:18" ht="15" customHeight="1">
      <c r="A162" s="317">
        <v>2013</v>
      </c>
      <c r="B162" s="273" t="s">
        <v>128</v>
      </c>
      <c r="C162" s="597"/>
      <c r="D162" s="597"/>
      <c r="E162" s="597"/>
      <c r="F162" s="275">
        <v>1</v>
      </c>
      <c r="G162" s="273">
        <v>1</v>
      </c>
      <c r="H162" s="273"/>
      <c r="I162" s="273">
        <v>1</v>
      </c>
      <c r="J162" s="387"/>
      <c r="K162" s="274"/>
      <c r="L162" s="388"/>
      <c r="M162" s="136">
        <v>1932</v>
      </c>
      <c r="N162" s="314" t="s">
        <v>133</v>
      </c>
      <c r="O162" s="364"/>
      <c r="P162" s="276"/>
      <c r="Q162" s="225"/>
      <c r="R162" s="365"/>
    </row>
    <row r="163" spans="1:18" ht="15" customHeight="1">
      <c r="A163" s="317">
        <v>2013</v>
      </c>
      <c r="B163" s="273" t="s">
        <v>128</v>
      </c>
      <c r="C163" s="597"/>
      <c r="D163" s="597"/>
      <c r="E163" s="597"/>
      <c r="F163" s="275">
        <v>1</v>
      </c>
      <c r="G163" s="273"/>
      <c r="H163" s="273">
        <v>1</v>
      </c>
      <c r="I163" s="273">
        <v>1</v>
      </c>
      <c r="J163" s="387"/>
      <c r="K163" s="274"/>
      <c r="L163" s="388"/>
      <c r="M163" s="136">
        <v>1941</v>
      </c>
      <c r="N163" s="314" t="s">
        <v>133</v>
      </c>
      <c r="O163" s="364"/>
      <c r="P163" s="276"/>
      <c r="Q163" s="225"/>
      <c r="R163" s="365"/>
    </row>
    <row r="164" spans="1:18" ht="15" customHeight="1">
      <c r="A164" s="317">
        <v>2013</v>
      </c>
      <c r="B164" s="273" t="s">
        <v>128</v>
      </c>
      <c r="C164" s="597"/>
      <c r="D164" s="597"/>
      <c r="E164" s="597"/>
      <c r="F164" s="275">
        <v>1</v>
      </c>
      <c r="G164" s="273"/>
      <c r="H164" s="273">
        <v>1</v>
      </c>
      <c r="I164" s="273">
        <v>1</v>
      </c>
      <c r="J164" s="387"/>
      <c r="K164" s="274"/>
      <c r="L164" s="388"/>
      <c r="M164" s="136">
        <v>1933</v>
      </c>
      <c r="N164" s="314" t="s">
        <v>133</v>
      </c>
      <c r="O164" s="364"/>
      <c r="P164" s="276"/>
      <c r="Q164" s="225"/>
      <c r="R164" s="365"/>
    </row>
    <row r="165" spans="1:18" ht="15" customHeight="1">
      <c r="A165" s="317">
        <v>2013</v>
      </c>
      <c r="B165" s="273" t="s">
        <v>128</v>
      </c>
      <c r="C165" s="597"/>
      <c r="D165" s="597"/>
      <c r="E165" s="597"/>
      <c r="F165" s="275">
        <v>1</v>
      </c>
      <c r="G165" s="273">
        <v>1</v>
      </c>
      <c r="H165" s="273"/>
      <c r="I165" s="273">
        <v>1</v>
      </c>
      <c r="J165" s="387"/>
      <c r="K165" s="274"/>
      <c r="L165" s="388"/>
      <c r="M165" s="136">
        <v>1966</v>
      </c>
      <c r="N165" s="314" t="s">
        <v>133</v>
      </c>
      <c r="O165" s="364"/>
      <c r="P165" s="276"/>
      <c r="Q165" s="225"/>
      <c r="R165" s="365"/>
    </row>
    <row r="166" spans="1:18" ht="15" customHeight="1">
      <c r="A166" s="317">
        <v>2013</v>
      </c>
      <c r="B166" s="273" t="s">
        <v>128</v>
      </c>
      <c r="C166" s="597"/>
      <c r="D166" s="597"/>
      <c r="E166" s="597"/>
      <c r="F166" s="275">
        <v>1</v>
      </c>
      <c r="G166" s="273">
        <v>1</v>
      </c>
      <c r="H166" s="273"/>
      <c r="I166" s="273">
        <v>1</v>
      </c>
      <c r="J166" s="387"/>
      <c r="K166" s="274"/>
      <c r="L166" s="388"/>
      <c r="M166" s="136">
        <v>1928</v>
      </c>
      <c r="N166" s="314" t="s">
        <v>133</v>
      </c>
      <c r="P166" s="276"/>
      <c r="Q166" s="225"/>
      <c r="R166" s="365"/>
    </row>
    <row r="167" spans="1:18" ht="15" customHeight="1">
      <c r="A167" s="317">
        <v>2013</v>
      </c>
      <c r="B167" s="273" t="s">
        <v>128</v>
      </c>
      <c r="C167" s="597"/>
      <c r="D167" s="597"/>
      <c r="E167" s="597"/>
      <c r="F167" s="275">
        <v>1</v>
      </c>
      <c r="G167" s="273"/>
      <c r="H167" s="273">
        <v>1</v>
      </c>
      <c r="I167" s="273">
        <v>1</v>
      </c>
      <c r="J167" s="387"/>
      <c r="K167" s="274"/>
      <c r="L167" s="388"/>
      <c r="M167" s="136">
        <v>1930</v>
      </c>
      <c r="N167" s="314" t="s">
        <v>133</v>
      </c>
      <c r="O167" s="364"/>
      <c r="P167" s="276"/>
      <c r="Q167" s="225"/>
      <c r="R167" s="365"/>
    </row>
    <row r="168" spans="1:18" ht="15" customHeight="1">
      <c r="A168" s="317">
        <v>2013</v>
      </c>
      <c r="B168" s="273" t="s">
        <v>128</v>
      </c>
      <c r="C168" s="597"/>
      <c r="D168" s="597"/>
      <c r="E168" s="597"/>
      <c r="F168" s="275">
        <v>1</v>
      </c>
      <c r="G168" s="273"/>
      <c r="H168" s="273">
        <v>1</v>
      </c>
      <c r="I168" s="273">
        <v>1</v>
      </c>
      <c r="J168" s="387"/>
      <c r="K168" s="274"/>
      <c r="L168" s="388"/>
      <c r="M168" s="136">
        <v>1935</v>
      </c>
      <c r="N168" s="314" t="s">
        <v>133</v>
      </c>
      <c r="O168" s="364"/>
      <c r="P168" s="276"/>
      <c r="Q168" s="225"/>
      <c r="R168" s="365"/>
    </row>
    <row r="169" spans="1:18" ht="15" customHeight="1">
      <c r="A169" s="317">
        <v>2013</v>
      </c>
      <c r="B169" s="273" t="s">
        <v>128</v>
      </c>
      <c r="C169" s="597"/>
      <c r="D169" s="597"/>
      <c r="E169" s="597"/>
      <c r="F169" s="275">
        <v>1</v>
      </c>
      <c r="G169" s="273"/>
      <c r="H169" s="273">
        <v>1</v>
      </c>
      <c r="I169" s="273">
        <v>1</v>
      </c>
      <c r="J169" s="387"/>
      <c r="K169" s="274"/>
      <c r="L169" s="388"/>
      <c r="M169" s="136">
        <v>1929</v>
      </c>
      <c r="N169" s="314" t="s">
        <v>133</v>
      </c>
      <c r="O169" s="364"/>
      <c r="P169" s="276"/>
      <c r="Q169" s="225"/>
      <c r="R169" s="365"/>
    </row>
    <row r="170" spans="1:18" ht="15" customHeight="1">
      <c r="A170" s="317">
        <v>2013</v>
      </c>
      <c r="B170" s="273" t="s">
        <v>128</v>
      </c>
      <c r="C170" s="597"/>
      <c r="D170" s="597"/>
      <c r="E170" s="597"/>
      <c r="F170" s="275">
        <v>1</v>
      </c>
      <c r="G170" s="273"/>
      <c r="H170" s="273">
        <v>1</v>
      </c>
      <c r="I170" s="273">
        <v>1</v>
      </c>
      <c r="J170" s="387"/>
      <c r="K170" s="274"/>
      <c r="L170" s="388"/>
      <c r="M170" s="136">
        <v>1927</v>
      </c>
      <c r="N170" s="314" t="s">
        <v>133</v>
      </c>
      <c r="O170" s="364"/>
      <c r="P170" s="276"/>
      <c r="Q170" s="225"/>
      <c r="R170" s="365"/>
    </row>
    <row r="171" spans="1:18" ht="15" customHeight="1">
      <c r="A171" s="317">
        <v>2013</v>
      </c>
      <c r="B171" s="273" t="s">
        <v>128</v>
      </c>
      <c r="C171" s="597"/>
      <c r="D171" s="597"/>
      <c r="E171" s="597"/>
      <c r="F171" s="275">
        <v>1</v>
      </c>
      <c r="G171" s="273">
        <v>1</v>
      </c>
      <c r="H171" s="273"/>
      <c r="I171" s="273">
        <v>1</v>
      </c>
      <c r="J171" s="387"/>
      <c r="K171" s="274"/>
      <c r="L171" s="388"/>
      <c r="M171" s="136">
        <v>1938</v>
      </c>
      <c r="N171" s="314" t="s">
        <v>133</v>
      </c>
      <c r="O171" s="364"/>
      <c r="P171" s="276"/>
      <c r="Q171" s="225"/>
      <c r="R171" s="365"/>
    </row>
    <row r="172" spans="1:18" ht="15" customHeight="1">
      <c r="A172" s="317">
        <v>2013</v>
      </c>
      <c r="B172" s="273" t="s">
        <v>128</v>
      </c>
      <c r="C172" s="597"/>
      <c r="D172" s="597"/>
      <c r="E172" s="597"/>
      <c r="F172" s="275">
        <v>1</v>
      </c>
      <c r="G172" s="273"/>
      <c r="H172" s="273">
        <v>1</v>
      </c>
      <c r="I172" s="273">
        <v>1</v>
      </c>
      <c r="J172" s="387"/>
      <c r="K172" s="274"/>
      <c r="L172" s="388"/>
      <c r="M172" s="136">
        <v>1937</v>
      </c>
      <c r="N172" s="314" t="s">
        <v>133</v>
      </c>
      <c r="O172" s="364"/>
      <c r="P172" s="276"/>
      <c r="Q172" s="225"/>
      <c r="R172" s="365"/>
    </row>
    <row r="173" spans="1:18" ht="15" customHeight="1">
      <c r="A173" s="317">
        <v>2013</v>
      </c>
      <c r="B173" s="273" t="s">
        <v>128</v>
      </c>
      <c r="C173" s="597"/>
      <c r="D173" s="597"/>
      <c r="E173" s="597"/>
      <c r="F173" s="275">
        <v>1</v>
      </c>
      <c r="G173" s="273">
        <v>1</v>
      </c>
      <c r="H173" s="273"/>
      <c r="I173" s="273">
        <v>1</v>
      </c>
      <c r="J173" s="387"/>
      <c r="K173" s="274"/>
      <c r="L173" s="388"/>
      <c r="M173" s="136">
        <v>1947</v>
      </c>
      <c r="N173" s="314" t="s">
        <v>133</v>
      </c>
      <c r="O173" s="364"/>
      <c r="P173" s="276"/>
      <c r="Q173" s="225"/>
      <c r="R173" s="365"/>
    </row>
    <row r="174" spans="1:18" ht="15" customHeight="1">
      <c r="A174" s="317">
        <v>2013</v>
      </c>
      <c r="B174" s="273" t="s">
        <v>128</v>
      </c>
      <c r="C174" s="597"/>
      <c r="D174" s="597"/>
      <c r="E174" s="597"/>
      <c r="F174" s="275">
        <v>1</v>
      </c>
      <c r="G174" s="273"/>
      <c r="H174" s="273">
        <v>1</v>
      </c>
      <c r="I174" s="273">
        <v>1</v>
      </c>
      <c r="J174" s="387"/>
      <c r="K174" s="274"/>
      <c r="L174" s="388"/>
      <c r="M174" s="136">
        <v>1925</v>
      </c>
      <c r="N174" s="314" t="s">
        <v>133</v>
      </c>
      <c r="O174" s="364"/>
      <c r="P174" s="276"/>
      <c r="Q174" s="225"/>
      <c r="R174" s="365"/>
    </row>
    <row r="175" spans="1:18" s="3" customFormat="1" ht="15" customHeight="1">
      <c r="A175" s="648" t="s">
        <v>160</v>
      </c>
      <c r="B175" s="649"/>
      <c r="C175" s="299"/>
      <c r="D175" s="299"/>
      <c r="E175" s="299"/>
      <c r="F175" s="350">
        <f>SUM(F158:F174)</f>
        <v>17</v>
      </c>
      <c r="G175" s="350">
        <f>SUM(G158:G174)</f>
        <v>7</v>
      </c>
      <c r="H175" s="350">
        <f>SUM(H158:H174)</f>
        <v>10</v>
      </c>
      <c r="I175" s="350">
        <f>SUM(I158:I174)</f>
        <v>17</v>
      </c>
      <c r="J175" s="350">
        <f>SUM(J158:J174)</f>
        <v>0</v>
      </c>
      <c r="K175" s="304"/>
      <c r="L175" s="304"/>
      <c r="M175" s="304"/>
      <c r="N175" s="304"/>
      <c r="O175" s="305"/>
      <c r="P175" s="351"/>
      <c r="Q175" s="352"/>
      <c r="R175" s="353" t="s">
        <v>155</v>
      </c>
    </row>
    <row r="176" spans="1:21" s="3" customFormat="1" ht="15" customHeight="1">
      <c r="A176" s="617" t="s">
        <v>146</v>
      </c>
      <c r="B176" s="618"/>
      <c r="C176" s="339"/>
      <c r="D176" s="339"/>
      <c r="E176" s="339"/>
      <c r="F176" s="339"/>
      <c r="G176" s="339"/>
      <c r="H176" s="339"/>
      <c r="I176" s="339"/>
      <c r="J176" s="339"/>
      <c r="K176" s="339"/>
      <c r="L176" s="339"/>
      <c r="M176" s="339"/>
      <c r="N176" s="339"/>
      <c r="O176" s="354"/>
      <c r="P176" s="354"/>
      <c r="Q176" s="355"/>
      <c r="R176" s="339"/>
      <c r="S176" s="356"/>
      <c r="T176" s="357"/>
      <c r="U176" s="358"/>
    </row>
    <row r="177" spans="1:18" ht="30" customHeight="1">
      <c r="A177" s="4" t="s">
        <v>124</v>
      </c>
      <c r="B177" s="4" t="s">
        <v>125</v>
      </c>
      <c r="C177" s="4" t="s">
        <v>138</v>
      </c>
      <c r="D177" s="4" t="s">
        <v>44</v>
      </c>
      <c r="E177" s="4" t="s">
        <v>45</v>
      </c>
      <c r="F177" s="298" t="s">
        <v>62</v>
      </c>
      <c r="G177" s="4" t="s">
        <v>156</v>
      </c>
      <c r="H177" s="4" t="s">
        <v>157</v>
      </c>
      <c r="I177" s="4" t="s">
        <v>69</v>
      </c>
      <c r="J177" s="4" t="s">
        <v>63</v>
      </c>
      <c r="K177" s="4" t="s">
        <v>216</v>
      </c>
      <c r="L177" s="4" t="s">
        <v>18</v>
      </c>
      <c r="M177" s="4" t="s">
        <v>61</v>
      </c>
      <c r="N177" s="4" t="s">
        <v>10</v>
      </c>
      <c r="O177" s="303" t="s">
        <v>122</v>
      </c>
      <c r="P177" s="303" t="s">
        <v>123</v>
      </c>
      <c r="Q177" s="344" t="s">
        <v>11</v>
      </c>
      <c r="R177" s="344" t="s">
        <v>21</v>
      </c>
    </row>
    <row r="178" spans="1:18" ht="15" customHeight="1">
      <c r="A178" s="317">
        <v>2013</v>
      </c>
      <c r="B178" s="273" t="s">
        <v>129</v>
      </c>
      <c r="C178" s="597"/>
      <c r="D178" s="597"/>
      <c r="E178" s="597"/>
      <c r="F178" s="275">
        <v>1</v>
      </c>
      <c r="G178" s="275">
        <v>1</v>
      </c>
      <c r="H178" s="275"/>
      <c r="I178" s="275">
        <v>1</v>
      </c>
      <c r="J178" s="274"/>
      <c r="K178" s="315"/>
      <c r="L178" s="315"/>
      <c r="M178" s="136">
        <v>1933</v>
      </c>
      <c r="N178" s="314" t="s">
        <v>133</v>
      </c>
      <c r="O178" s="364"/>
      <c r="P178" s="276"/>
      <c r="Q178" s="225"/>
      <c r="R178" s="347"/>
    </row>
    <row r="179" spans="1:18" ht="15" customHeight="1">
      <c r="A179" s="317">
        <v>2013</v>
      </c>
      <c r="B179" s="273" t="s">
        <v>129</v>
      </c>
      <c r="C179" s="597"/>
      <c r="D179" s="597"/>
      <c r="E179" s="597"/>
      <c r="F179" s="275">
        <v>1</v>
      </c>
      <c r="G179" s="275">
        <v>1</v>
      </c>
      <c r="H179" s="275"/>
      <c r="I179" s="275">
        <v>1</v>
      </c>
      <c r="J179" s="274"/>
      <c r="K179" s="315"/>
      <c r="L179" s="315"/>
      <c r="M179" s="136">
        <v>1971</v>
      </c>
      <c r="N179" s="314" t="s">
        <v>133</v>
      </c>
      <c r="O179" s="364"/>
      <c r="P179" s="276"/>
      <c r="Q179" s="225"/>
      <c r="R179" s="347"/>
    </row>
    <row r="180" spans="1:18" ht="15" customHeight="1">
      <c r="A180" s="317">
        <v>2013</v>
      </c>
      <c r="B180" s="273" t="s">
        <v>129</v>
      </c>
      <c r="C180" s="597"/>
      <c r="D180" s="597"/>
      <c r="E180" s="597"/>
      <c r="F180" s="275">
        <v>1</v>
      </c>
      <c r="G180" s="275"/>
      <c r="H180" s="275">
        <v>1</v>
      </c>
      <c r="I180" s="275">
        <v>1</v>
      </c>
      <c r="J180" s="274"/>
      <c r="K180" s="315"/>
      <c r="L180" s="315"/>
      <c r="M180" s="136">
        <v>1917</v>
      </c>
      <c r="N180" s="314" t="s">
        <v>133</v>
      </c>
      <c r="O180" s="364"/>
      <c r="P180" s="276"/>
      <c r="Q180" s="225"/>
      <c r="R180" s="347"/>
    </row>
    <row r="181" spans="1:18" ht="15" customHeight="1">
      <c r="A181" s="317">
        <v>2013</v>
      </c>
      <c r="B181" s="273" t="s">
        <v>129</v>
      </c>
      <c r="C181" s="597"/>
      <c r="D181" s="597"/>
      <c r="E181" s="597"/>
      <c r="F181" s="275">
        <v>1</v>
      </c>
      <c r="G181" s="275">
        <v>1</v>
      </c>
      <c r="H181" s="275"/>
      <c r="I181" s="275">
        <v>1</v>
      </c>
      <c r="J181" s="274"/>
      <c r="K181" s="315"/>
      <c r="L181" s="315"/>
      <c r="M181" s="136">
        <v>1962</v>
      </c>
      <c r="N181" s="314" t="s">
        <v>133</v>
      </c>
      <c r="O181" s="364"/>
      <c r="P181" s="276"/>
      <c r="Q181" s="225"/>
      <c r="R181" s="347"/>
    </row>
    <row r="182" spans="1:18" ht="15" customHeight="1">
      <c r="A182" s="317">
        <v>2013</v>
      </c>
      <c r="B182" s="273" t="s">
        <v>129</v>
      </c>
      <c r="C182" s="597"/>
      <c r="D182" s="597"/>
      <c r="E182" s="597"/>
      <c r="F182" s="275">
        <v>1</v>
      </c>
      <c r="G182" s="275"/>
      <c r="H182" s="275">
        <v>1</v>
      </c>
      <c r="I182" s="275">
        <v>1</v>
      </c>
      <c r="J182" s="274"/>
      <c r="K182" s="315"/>
      <c r="L182" s="315"/>
      <c r="M182" s="136">
        <v>1928</v>
      </c>
      <c r="N182" s="314" t="s">
        <v>133</v>
      </c>
      <c r="O182" s="364"/>
      <c r="P182" s="276"/>
      <c r="Q182" s="225"/>
      <c r="R182" s="347"/>
    </row>
    <row r="183" spans="1:18" ht="15" customHeight="1">
      <c r="A183" s="317">
        <v>2013</v>
      </c>
      <c r="B183" s="273" t="s">
        <v>129</v>
      </c>
      <c r="C183" s="597"/>
      <c r="D183" s="597"/>
      <c r="E183" s="597"/>
      <c r="F183" s="275">
        <v>1</v>
      </c>
      <c r="G183" s="275"/>
      <c r="H183" s="275">
        <v>1</v>
      </c>
      <c r="I183" s="275">
        <v>1</v>
      </c>
      <c r="J183" s="274"/>
      <c r="K183" s="315"/>
      <c r="L183" s="315"/>
      <c r="M183" s="136">
        <v>1962</v>
      </c>
      <c r="N183" s="314" t="s">
        <v>133</v>
      </c>
      <c r="O183" s="364"/>
      <c r="P183" s="276"/>
      <c r="Q183" s="225"/>
      <c r="R183" s="347"/>
    </row>
    <row r="184" spans="1:18" ht="15" customHeight="1">
      <c r="A184" s="317">
        <v>2013</v>
      </c>
      <c r="B184" s="273" t="s">
        <v>129</v>
      </c>
      <c r="C184" s="597"/>
      <c r="D184" s="597"/>
      <c r="E184" s="597"/>
      <c r="F184" s="275">
        <v>1</v>
      </c>
      <c r="G184" s="275"/>
      <c r="H184" s="275">
        <v>1</v>
      </c>
      <c r="I184" s="275">
        <v>1</v>
      </c>
      <c r="J184" s="274"/>
      <c r="K184" s="315"/>
      <c r="L184" s="315"/>
      <c r="M184" s="136">
        <v>1930</v>
      </c>
      <c r="N184" s="314" t="s">
        <v>133</v>
      </c>
      <c r="O184" s="364"/>
      <c r="P184" s="276"/>
      <c r="Q184" s="225"/>
      <c r="R184" s="347"/>
    </row>
    <row r="185" spans="1:18" ht="15" customHeight="1">
      <c r="A185" s="317">
        <v>2013</v>
      </c>
      <c r="B185" s="273" t="s">
        <v>129</v>
      </c>
      <c r="C185" s="597"/>
      <c r="D185" s="597"/>
      <c r="E185" s="597"/>
      <c r="F185" s="275">
        <v>1</v>
      </c>
      <c r="G185" s="275">
        <v>1</v>
      </c>
      <c r="H185" s="275"/>
      <c r="I185" s="275">
        <v>1</v>
      </c>
      <c r="J185" s="274"/>
      <c r="K185" s="315"/>
      <c r="L185" s="315"/>
      <c r="M185" s="136">
        <v>1930</v>
      </c>
      <c r="N185" s="314" t="s">
        <v>133</v>
      </c>
      <c r="O185" s="364"/>
      <c r="P185" s="276"/>
      <c r="Q185" s="225"/>
      <c r="R185" s="347"/>
    </row>
    <row r="186" spans="1:18" ht="15" customHeight="1">
      <c r="A186" s="317">
        <v>2013</v>
      </c>
      <c r="B186" s="273" t="s">
        <v>129</v>
      </c>
      <c r="C186" s="597"/>
      <c r="D186" s="597"/>
      <c r="E186" s="597"/>
      <c r="F186" s="275">
        <v>1</v>
      </c>
      <c r="G186" s="275">
        <v>1</v>
      </c>
      <c r="H186" s="275"/>
      <c r="I186" s="275">
        <v>1</v>
      </c>
      <c r="J186" s="274"/>
      <c r="K186" s="315"/>
      <c r="L186" s="315"/>
      <c r="M186" s="136">
        <v>1939</v>
      </c>
      <c r="N186" s="314" t="s">
        <v>133</v>
      </c>
      <c r="O186" s="364"/>
      <c r="P186" s="276"/>
      <c r="Q186" s="225"/>
      <c r="R186" s="347"/>
    </row>
    <row r="187" spans="1:18" ht="15" customHeight="1">
      <c r="A187" s="317">
        <v>2013</v>
      </c>
      <c r="B187" s="273" t="s">
        <v>129</v>
      </c>
      <c r="C187" s="597"/>
      <c r="D187" s="597"/>
      <c r="E187" s="597"/>
      <c r="F187" s="275">
        <v>1</v>
      </c>
      <c r="G187" s="275"/>
      <c r="H187" s="275">
        <v>1</v>
      </c>
      <c r="I187" s="275">
        <v>1</v>
      </c>
      <c r="J187" s="274"/>
      <c r="K187" s="315"/>
      <c r="L187" s="315"/>
      <c r="M187" s="136">
        <v>1927</v>
      </c>
      <c r="N187" s="314" t="s">
        <v>133</v>
      </c>
      <c r="O187" s="364"/>
      <c r="P187" s="276"/>
      <c r="Q187" s="225"/>
      <c r="R187" s="347"/>
    </row>
    <row r="188" spans="1:18" ht="15" customHeight="1">
      <c r="A188" s="317">
        <v>2013</v>
      </c>
      <c r="B188" s="273" t="s">
        <v>129</v>
      </c>
      <c r="C188" s="597"/>
      <c r="D188" s="597"/>
      <c r="E188" s="597"/>
      <c r="F188" s="275">
        <v>1</v>
      </c>
      <c r="G188" s="275"/>
      <c r="H188" s="275">
        <v>1</v>
      </c>
      <c r="I188" s="275">
        <v>1</v>
      </c>
      <c r="J188" s="274"/>
      <c r="K188" s="315"/>
      <c r="L188" s="315"/>
      <c r="M188" s="136">
        <v>1936</v>
      </c>
      <c r="N188" s="314" t="s">
        <v>133</v>
      </c>
      <c r="O188" s="364"/>
      <c r="P188" s="276"/>
      <c r="Q188" s="225"/>
      <c r="R188" s="347"/>
    </row>
    <row r="189" spans="1:18" ht="15" customHeight="1">
      <c r="A189" s="317">
        <v>2013</v>
      </c>
      <c r="B189" s="273" t="s">
        <v>129</v>
      </c>
      <c r="C189" s="597"/>
      <c r="D189" s="597"/>
      <c r="E189" s="597"/>
      <c r="F189" s="275">
        <v>1</v>
      </c>
      <c r="G189" s="275">
        <v>1</v>
      </c>
      <c r="H189" s="275"/>
      <c r="I189" s="275">
        <v>1</v>
      </c>
      <c r="J189" s="274"/>
      <c r="K189" s="315"/>
      <c r="L189" s="315"/>
      <c r="M189" s="136">
        <v>1967</v>
      </c>
      <c r="N189" s="314" t="s">
        <v>133</v>
      </c>
      <c r="O189" s="364"/>
      <c r="P189" s="276"/>
      <c r="Q189" s="225"/>
      <c r="R189" s="347"/>
    </row>
    <row r="190" spans="1:18" ht="15" customHeight="1">
      <c r="A190" s="317">
        <v>2013</v>
      </c>
      <c r="B190" s="273" t="s">
        <v>129</v>
      </c>
      <c r="C190" s="597"/>
      <c r="D190" s="597"/>
      <c r="E190" s="597"/>
      <c r="F190" s="275">
        <v>1</v>
      </c>
      <c r="G190" s="275"/>
      <c r="H190" s="275">
        <v>1</v>
      </c>
      <c r="I190" s="275">
        <v>1</v>
      </c>
      <c r="J190" s="274"/>
      <c r="K190" s="315"/>
      <c r="L190" s="315"/>
      <c r="M190" s="136">
        <v>1956</v>
      </c>
      <c r="N190" s="314" t="s">
        <v>133</v>
      </c>
      <c r="O190" s="364"/>
      <c r="P190" s="276"/>
      <c r="Q190" s="225"/>
      <c r="R190" s="347"/>
    </row>
    <row r="191" spans="1:18" ht="15" customHeight="1">
      <c r="A191" s="317">
        <v>2013</v>
      </c>
      <c r="B191" s="273" t="s">
        <v>129</v>
      </c>
      <c r="C191" s="597"/>
      <c r="D191" s="597"/>
      <c r="E191" s="597"/>
      <c r="F191" s="275">
        <v>1</v>
      </c>
      <c r="G191" s="275">
        <v>1</v>
      </c>
      <c r="H191" s="275"/>
      <c r="I191" s="275">
        <v>1</v>
      </c>
      <c r="J191" s="274"/>
      <c r="K191" s="281"/>
      <c r="L191" s="281"/>
      <c r="M191" s="136">
        <v>1958</v>
      </c>
      <c r="N191" s="314" t="s">
        <v>133</v>
      </c>
      <c r="O191" s="364"/>
      <c r="P191" s="276"/>
      <c r="Q191" s="225"/>
      <c r="R191" s="347"/>
    </row>
    <row r="192" spans="1:18" ht="15" customHeight="1">
      <c r="A192" s="317">
        <v>2013</v>
      </c>
      <c r="B192" s="273" t="s">
        <v>129</v>
      </c>
      <c r="C192" s="597"/>
      <c r="D192" s="597"/>
      <c r="E192" s="597"/>
      <c r="F192" s="275">
        <v>1</v>
      </c>
      <c r="G192" s="275"/>
      <c r="H192" s="275">
        <v>1</v>
      </c>
      <c r="I192" s="275">
        <v>1</v>
      </c>
      <c r="J192" s="274"/>
      <c r="K192" s="281"/>
      <c r="L192" s="281"/>
      <c r="M192" s="136">
        <v>1931</v>
      </c>
      <c r="N192" s="314" t="s">
        <v>133</v>
      </c>
      <c r="O192" s="364"/>
      <c r="P192" s="276"/>
      <c r="Q192" s="225"/>
      <c r="R192" s="347"/>
    </row>
    <row r="193" spans="1:18" ht="15" customHeight="1">
      <c r="A193" s="317">
        <v>2013</v>
      </c>
      <c r="B193" s="273" t="s">
        <v>129</v>
      </c>
      <c r="C193" s="597"/>
      <c r="D193" s="597"/>
      <c r="E193" s="597"/>
      <c r="F193" s="275">
        <v>1</v>
      </c>
      <c r="G193" s="275"/>
      <c r="H193" s="275">
        <v>1</v>
      </c>
      <c r="I193" s="275">
        <v>1</v>
      </c>
      <c r="J193" s="274"/>
      <c r="K193" s="281"/>
      <c r="L193" s="281"/>
      <c r="M193" s="136">
        <v>1926</v>
      </c>
      <c r="N193" s="314" t="s">
        <v>133</v>
      </c>
      <c r="O193" s="364"/>
      <c r="P193" s="276"/>
      <c r="Q193" s="225"/>
      <c r="R193" s="347"/>
    </row>
    <row r="194" spans="1:18" ht="15" customHeight="1">
      <c r="A194" s="317">
        <v>2013</v>
      </c>
      <c r="B194" s="273" t="s">
        <v>129</v>
      </c>
      <c r="C194" s="597"/>
      <c r="D194" s="597"/>
      <c r="E194" s="597"/>
      <c r="F194" s="275">
        <v>1</v>
      </c>
      <c r="G194" s="275"/>
      <c r="H194" s="275">
        <v>1</v>
      </c>
      <c r="I194" s="275">
        <v>1</v>
      </c>
      <c r="J194" s="274"/>
      <c r="K194" s="281"/>
      <c r="L194" s="281"/>
      <c r="M194" s="136">
        <v>1922</v>
      </c>
      <c r="N194" s="314" t="s">
        <v>133</v>
      </c>
      <c r="O194" s="364"/>
      <c r="P194" s="276"/>
      <c r="Q194" s="225"/>
      <c r="R194" s="347"/>
    </row>
    <row r="195" spans="1:18" ht="15" customHeight="1">
      <c r="A195" s="317">
        <v>2013</v>
      </c>
      <c r="B195" s="273" t="s">
        <v>129</v>
      </c>
      <c r="C195" s="597"/>
      <c r="D195" s="597"/>
      <c r="E195" s="597"/>
      <c r="F195" s="275">
        <v>1</v>
      </c>
      <c r="G195" s="275">
        <v>1</v>
      </c>
      <c r="H195" s="275"/>
      <c r="I195" s="275">
        <v>1</v>
      </c>
      <c r="J195" s="274"/>
      <c r="K195" s="281"/>
      <c r="L195" s="281"/>
      <c r="M195" s="136">
        <v>1946</v>
      </c>
      <c r="N195" s="314" t="s">
        <v>133</v>
      </c>
      <c r="O195" s="364"/>
      <c r="P195" s="276"/>
      <c r="Q195" s="225"/>
      <c r="R195" s="347"/>
    </row>
    <row r="196" spans="1:18" ht="15" customHeight="1">
      <c r="A196" s="317">
        <v>2013</v>
      </c>
      <c r="B196" s="273" t="s">
        <v>129</v>
      </c>
      <c r="C196" s="597"/>
      <c r="D196" s="597"/>
      <c r="E196" s="597"/>
      <c r="F196" s="275">
        <v>1</v>
      </c>
      <c r="G196" s="275"/>
      <c r="H196" s="275">
        <v>1</v>
      </c>
      <c r="I196" s="275">
        <v>1</v>
      </c>
      <c r="J196" s="274"/>
      <c r="K196" s="281"/>
      <c r="L196" s="281"/>
      <c r="M196" s="136">
        <v>1927</v>
      </c>
      <c r="N196" s="314" t="s">
        <v>133</v>
      </c>
      <c r="O196" s="364"/>
      <c r="P196" s="276"/>
      <c r="Q196" s="225"/>
      <c r="R196" s="347"/>
    </row>
    <row r="197" spans="1:18" ht="15" customHeight="1">
      <c r="A197" s="317">
        <v>2013</v>
      </c>
      <c r="B197" s="273" t="s">
        <v>129</v>
      </c>
      <c r="C197" s="597"/>
      <c r="D197" s="597"/>
      <c r="E197" s="597"/>
      <c r="F197" s="275">
        <v>1</v>
      </c>
      <c r="G197" s="310">
        <v>1</v>
      </c>
      <c r="H197" s="310"/>
      <c r="I197" s="310"/>
      <c r="J197" s="317">
        <v>1</v>
      </c>
      <c r="K197" s="48" t="s">
        <v>55</v>
      </c>
      <c r="L197" s="281"/>
      <c r="M197" s="136">
        <v>1954</v>
      </c>
      <c r="N197" s="314" t="s">
        <v>133</v>
      </c>
      <c r="O197" s="364"/>
      <c r="P197" s="276"/>
      <c r="Q197" s="225"/>
      <c r="R197" s="347"/>
    </row>
    <row r="198" spans="1:18" ht="15" customHeight="1">
      <c r="A198" s="317">
        <v>2013</v>
      </c>
      <c r="B198" s="273" t="s">
        <v>129</v>
      </c>
      <c r="C198" s="597"/>
      <c r="D198" s="597"/>
      <c r="E198" s="597"/>
      <c r="F198" s="275">
        <v>1</v>
      </c>
      <c r="G198" s="275"/>
      <c r="H198" s="275">
        <v>1</v>
      </c>
      <c r="I198" s="275">
        <v>1</v>
      </c>
      <c r="J198" s="274"/>
      <c r="K198" s="281"/>
      <c r="L198" s="281"/>
      <c r="M198" s="136">
        <v>1914</v>
      </c>
      <c r="N198" s="314" t="s">
        <v>133</v>
      </c>
      <c r="O198" s="364"/>
      <c r="P198" s="276"/>
      <c r="Q198" s="225"/>
      <c r="R198" s="347"/>
    </row>
    <row r="199" spans="1:18" ht="15" customHeight="1">
      <c r="A199" s="317">
        <v>2013</v>
      </c>
      <c r="B199" s="273" t="s">
        <v>129</v>
      </c>
      <c r="C199" s="597"/>
      <c r="D199" s="597"/>
      <c r="E199" s="597"/>
      <c r="F199" s="275">
        <v>1</v>
      </c>
      <c r="G199" s="275">
        <v>1</v>
      </c>
      <c r="H199" s="275"/>
      <c r="I199" s="275">
        <v>1</v>
      </c>
      <c r="J199" s="274"/>
      <c r="K199" s="281"/>
      <c r="L199" s="281"/>
      <c r="M199" s="136">
        <v>1930</v>
      </c>
      <c r="N199" s="314" t="s">
        <v>133</v>
      </c>
      <c r="O199" s="364"/>
      <c r="P199" s="276"/>
      <c r="Q199" s="225"/>
      <c r="R199" s="347"/>
    </row>
    <row r="200" spans="1:18" ht="15" customHeight="1">
      <c r="A200" s="317">
        <v>2013</v>
      </c>
      <c r="B200" s="273" t="s">
        <v>129</v>
      </c>
      <c r="C200" s="597"/>
      <c r="D200" s="597"/>
      <c r="E200" s="597"/>
      <c r="F200" s="275">
        <v>1</v>
      </c>
      <c r="G200" s="275">
        <v>1</v>
      </c>
      <c r="H200" s="275"/>
      <c r="I200" s="275">
        <v>1</v>
      </c>
      <c r="J200" s="274"/>
      <c r="K200" s="281"/>
      <c r="L200" s="281"/>
      <c r="M200" s="136">
        <v>1926</v>
      </c>
      <c r="N200" s="314" t="s">
        <v>133</v>
      </c>
      <c r="O200" s="364"/>
      <c r="P200" s="276"/>
      <c r="Q200" s="225"/>
      <c r="R200" s="347"/>
    </row>
    <row r="201" spans="1:18" ht="15" customHeight="1">
      <c r="A201" s="317">
        <v>2013</v>
      </c>
      <c r="B201" s="273" t="s">
        <v>129</v>
      </c>
      <c r="C201" s="597"/>
      <c r="D201" s="597"/>
      <c r="E201" s="597"/>
      <c r="F201" s="275">
        <v>1</v>
      </c>
      <c r="G201" s="275"/>
      <c r="H201" s="275">
        <v>1</v>
      </c>
      <c r="I201" s="275">
        <v>1</v>
      </c>
      <c r="J201" s="274"/>
      <c r="K201" s="281"/>
      <c r="L201" s="281"/>
      <c r="M201" s="136">
        <v>1930</v>
      </c>
      <c r="N201" s="314" t="s">
        <v>133</v>
      </c>
      <c r="O201" s="364"/>
      <c r="P201" s="276"/>
      <c r="Q201" s="225"/>
      <c r="R201" s="347"/>
    </row>
    <row r="202" spans="1:18" ht="15" customHeight="1">
      <c r="A202" s="317">
        <v>2013</v>
      </c>
      <c r="B202" s="273" t="s">
        <v>129</v>
      </c>
      <c r="C202" s="597"/>
      <c r="D202" s="597"/>
      <c r="E202" s="597"/>
      <c r="F202" s="275">
        <v>1</v>
      </c>
      <c r="G202" s="275">
        <v>1</v>
      </c>
      <c r="H202" s="275"/>
      <c r="I202" s="275">
        <v>1</v>
      </c>
      <c r="J202" s="274"/>
      <c r="K202" s="281"/>
      <c r="L202" s="281"/>
      <c r="M202" s="136">
        <v>1937</v>
      </c>
      <c r="N202" s="314" t="s">
        <v>133</v>
      </c>
      <c r="O202" s="364"/>
      <c r="P202" s="276"/>
      <c r="Q202" s="225"/>
      <c r="R202" s="347"/>
    </row>
    <row r="203" spans="1:18" ht="15" customHeight="1">
      <c r="A203" s="317">
        <v>2013</v>
      </c>
      <c r="B203" s="273" t="s">
        <v>129</v>
      </c>
      <c r="C203" s="597"/>
      <c r="D203" s="597"/>
      <c r="E203" s="597"/>
      <c r="F203" s="275">
        <v>1</v>
      </c>
      <c r="G203" s="275"/>
      <c r="H203" s="275">
        <v>1</v>
      </c>
      <c r="I203" s="275">
        <v>1</v>
      </c>
      <c r="J203" s="274"/>
      <c r="K203" s="281"/>
      <c r="L203" s="281"/>
      <c r="M203" s="136">
        <v>1924</v>
      </c>
      <c r="N203" s="314" t="s">
        <v>133</v>
      </c>
      <c r="O203" s="364"/>
      <c r="P203" s="276"/>
      <c r="Q203" s="225"/>
      <c r="R203" s="347"/>
    </row>
    <row r="204" spans="1:18" ht="15" customHeight="1">
      <c r="A204" s="317">
        <v>2013</v>
      </c>
      <c r="B204" s="273" t="s">
        <v>129</v>
      </c>
      <c r="C204" s="597"/>
      <c r="D204" s="597"/>
      <c r="E204" s="597"/>
      <c r="F204" s="275">
        <v>1</v>
      </c>
      <c r="G204" s="275">
        <v>1</v>
      </c>
      <c r="H204" s="275"/>
      <c r="I204" s="275">
        <v>1</v>
      </c>
      <c r="J204" s="274"/>
      <c r="K204" s="319"/>
      <c r="L204" s="319"/>
      <c r="M204" s="136">
        <v>1955</v>
      </c>
      <c r="N204" s="314" t="s">
        <v>133</v>
      </c>
      <c r="O204" s="364"/>
      <c r="P204" s="276"/>
      <c r="Q204" s="225"/>
      <c r="R204" s="347"/>
    </row>
    <row r="205" spans="1:18" ht="15" customHeight="1">
      <c r="A205" s="317">
        <v>2013</v>
      </c>
      <c r="B205" s="273" t="s">
        <v>129</v>
      </c>
      <c r="C205" s="597"/>
      <c r="D205" s="597"/>
      <c r="E205" s="597"/>
      <c r="F205" s="275">
        <v>1</v>
      </c>
      <c r="G205" s="275"/>
      <c r="H205" s="275">
        <v>1</v>
      </c>
      <c r="I205" s="275">
        <v>1</v>
      </c>
      <c r="J205" s="274"/>
      <c r="K205" s="315"/>
      <c r="L205" s="315"/>
      <c r="M205" s="136">
        <v>1924</v>
      </c>
      <c r="N205" s="314" t="s">
        <v>133</v>
      </c>
      <c r="O205" s="364"/>
      <c r="P205" s="276"/>
      <c r="Q205" s="225"/>
      <c r="R205" s="347"/>
    </row>
    <row r="206" spans="1:18" ht="15" customHeight="1">
      <c r="A206" s="317">
        <v>2013</v>
      </c>
      <c r="B206" s="273" t="s">
        <v>129</v>
      </c>
      <c r="C206" s="597"/>
      <c r="D206" s="597"/>
      <c r="E206" s="597"/>
      <c r="F206" s="275">
        <v>1</v>
      </c>
      <c r="G206" s="275">
        <v>1</v>
      </c>
      <c r="H206" s="275"/>
      <c r="I206" s="275">
        <v>1</v>
      </c>
      <c r="J206" s="274"/>
      <c r="K206" s="315"/>
      <c r="L206" s="315"/>
      <c r="M206" s="136">
        <v>1928</v>
      </c>
      <c r="N206" s="314" t="s">
        <v>133</v>
      </c>
      <c r="O206" s="364"/>
      <c r="P206" s="276"/>
      <c r="Q206" s="225"/>
      <c r="R206" s="347"/>
    </row>
    <row r="207" spans="1:18" ht="15" customHeight="1">
      <c r="A207" s="317">
        <v>2013</v>
      </c>
      <c r="B207" s="273" t="s">
        <v>129</v>
      </c>
      <c r="C207" s="597"/>
      <c r="D207" s="597"/>
      <c r="E207" s="597"/>
      <c r="F207" s="275">
        <v>1</v>
      </c>
      <c r="G207" s="275"/>
      <c r="H207" s="275">
        <v>1</v>
      </c>
      <c r="I207" s="275">
        <v>1</v>
      </c>
      <c r="J207" s="274"/>
      <c r="K207" s="315"/>
      <c r="L207" s="315"/>
      <c r="M207" s="136">
        <v>1933</v>
      </c>
      <c r="N207" s="314" t="s">
        <v>133</v>
      </c>
      <c r="O207" s="364"/>
      <c r="P207" s="276"/>
      <c r="Q207" s="225"/>
      <c r="R207" s="347"/>
    </row>
    <row r="208" spans="1:18" ht="15" customHeight="1">
      <c r="A208" s="317">
        <v>2013</v>
      </c>
      <c r="B208" s="273" t="s">
        <v>129</v>
      </c>
      <c r="C208" s="597"/>
      <c r="D208" s="597"/>
      <c r="E208" s="597"/>
      <c r="F208" s="275">
        <v>1</v>
      </c>
      <c r="G208" s="275"/>
      <c r="H208" s="275">
        <v>1</v>
      </c>
      <c r="I208" s="275">
        <v>1</v>
      </c>
      <c r="J208" s="274"/>
      <c r="K208" s="315"/>
      <c r="L208" s="315"/>
      <c r="M208" s="136">
        <v>1925</v>
      </c>
      <c r="N208" s="314" t="s">
        <v>133</v>
      </c>
      <c r="O208" s="364"/>
      <c r="P208" s="276"/>
      <c r="Q208" s="225"/>
      <c r="R208" s="347"/>
    </row>
    <row r="209" spans="1:18" ht="15" customHeight="1">
      <c r="A209" s="317">
        <v>2013</v>
      </c>
      <c r="B209" s="273" t="s">
        <v>129</v>
      </c>
      <c r="C209" s="597"/>
      <c r="D209" s="597"/>
      <c r="E209" s="597"/>
      <c r="F209" s="275">
        <v>1</v>
      </c>
      <c r="G209" s="275">
        <v>1</v>
      </c>
      <c r="H209" s="275"/>
      <c r="I209" s="275">
        <v>1</v>
      </c>
      <c r="J209" s="274"/>
      <c r="K209" s="315"/>
      <c r="L209" s="315"/>
      <c r="M209" s="136">
        <v>1936</v>
      </c>
      <c r="N209" s="314" t="s">
        <v>133</v>
      </c>
      <c r="O209" s="364"/>
      <c r="P209" s="276"/>
      <c r="Q209" s="225"/>
      <c r="R209" s="347"/>
    </row>
    <row r="210" spans="1:18" ht="15" customHeight="1">
      <c r="A210" s="317">
        <v>2013</v>
      </c>
      <c r="B210" s="273" t="s">
        <v>129</v>
      </c>
      <c r="C210" s="597"/>
      <c r="D210" s="597"/>
      <c r="E210" s="597"/>
      <c r="F210" s="275">
        <v>1</v>
      </c>
      <c r="G210" s="275"/>
      <c r="H210" s="275">
        <v>1</v>
      </c>
      <c r="I210" s="275">
        <v>1</v>
      </c>
      <c r="J210" s="274"/>
      <c r="K210" s="315"/>
      <c r="L210" s="315"/>
      <c r="M210" s="136">
        <v>1931</v>
      </c>
      <c r="N210" s="314" t="s">
        <v>133</v>
      </c>
      <c r="O210" s="364"/>
      <c r="P210" s="276"/>
      <c r="Q210" s="225"/>
      <c r="R210" s="347"/>
    </row>
    <row r="211" spans="1:18" ht="15" customHeight="1">
      <c r="A211" s="317">
        <v>2013</v>
      </c>
      <c r="B211" s="273" t="s">
        <v>129</v>
      </c>
      <c r="C211" s="597"/>
      <c r="D211" s="597"/>
      <c r="E211" s="597"/>
      <c r="F211" s="275">
        <v>1</v>
      </c>
      <c r="G211" s="275">
        <v>1</v>
      </c>
      <c r="H211" s="275"/>
      <c r="I211" s="275">
        <v>1</v>
      </c>
      <c r="J211" s="274"/>
      <c r="K211" s="315"/>
      <c r="L211" s="315"/>
      <c r="M211" s="136">
        <v>1935</v>
      </c>
      <c r="N211" s="314" t="s">
        <v>133</v>
      </c>
      <c r="O211" s="364"/>
      <c r="P211" s="276"/>
      <c r="Q211" s="225"/>
      <c r="R211" s="347"/>
    </row>
    <row r="212" spans="1:18" ht="15" customHeight="1">
      <c r="A212" s="317">
        <v>2013</v>
      </c>
      <c r="B212" s="273" t="s">
        <v>129</v>
      </c>
      <c r="C212" s="597"/>
      <c r="D212" s="597"/>
      <c r="E212" s="597"/>
      <c r="F212" s="275">
        <v>1</v>
      </c>
      <c r="G212" s="275">
        <v>1</v>
      </c>
      <c r="H212" s="275"/>
      <c r="I212" s="275">
        <v>1</v>
      </c>
      <c r="J212" s="274"/>
      <c r="K212" s="315"/>
      <c r="L212" s="315"/>
      <c r="M212" s="136">
        <v>1953</v>
      </c>
      <c r="N212" s="314" t="s">
        <v>133</v>
      </c>
      <c r="O212" s="364"/>
      <c r="P212" s="276"/>
      <c r="Q212" s="225"/>
      <c r="R212" s="347"/>
    </row>
    <row r="213" spans="1:18" ht="15" customHeight="1">
      <c r="A213" s="317">
        <v>2013</v>
      </c>
      <c r="B213" s="273" t="s">
        <v>129</v>
      </c>
      <c r="C213" s="597"/>
      <c r="D213" s="597"/>
      <c r="E213" s="597"/>
      <c r="F213" s="275">
        <v>1</v>
      </c>
      <c r="G213" s="275">
        <v>1</v>
      </c>
      <c r="H213" s="275"/>
      <c r="I213" s="275">
        <v>1</v>
      </c>
      <c r="J213" s="274"/>
      <c r="K213" s="315"/>
      <c r="L213" s="315"/>
      <c r="M213" s="136">
        <v>1944</v>
      </c>
      <c r="N213" s="314" t="s">
        <v>133</v>
      </c>
      <c r="O213" s="364"/>
      <c r="P213" s="276"/>
      <c r="Q213" s="225"/>
      <c r="R213" s="347"/>
    </row>
    <row r="214" spans="1:18" ht="15" customHeight="1">
      <c r="A214" s="317">
        <v>2013</v>
      </c>
      <c r="B214" s="273" t="s">
        <v>129</v>
      </c>
      <c r="C214" s="597"/>
      <c r="D214" s="597"/>
      <c r="E214" s="597"/>
      <c r="F214" s="275">
        <v>1</v>
      </c>
      <c r="G214" s="275">
        <v>1</v>
      </c>
      <c r="H214" s="275"/>
      <c r="I214" s="275">
        <v>1</v>
      </c>
      <c r="J214" s="274"/>
      <c r="K214" s="315"/>
      <c r="L214" s="315"/>
      <c r="M214" s="136">
        <v>1930</v>
      </c>
      <c r="N214" s="314" t="s">
        <v>133</v>
      </c>
      <c r="O214" s="364"/>
      <c r="P214" s="276"/>
      <c r="Q214" s="225"/>
      <c r="R214" s="347"/>
    </row>
    <row r="215" spans="1:18" ht="15" customHeight="1">
      <c r="A215" s="317">
        <v>2013</v>
      </c>
      <c r="B215" s="273" t="s">
        <v>129</v>
      </c>
      <c r="C215" s="597"/>
      <c r="D215" s="597"/>
      <c r="E215" s="597"/>
      <c r="F215" s="275">
        <v>1</v>
      </c>
      <c r="G215" s="275"/>
      <c r="H215" s="275">
        <v>1</v>
      </c>
      <c r="I215" s="275">
        <v>1</v>
      </c>
      <c r="J215" s="274"/>
      <c r="K215" s="315"/>
      <c r="L215" s="315"/>
      <c r="M215" s="136">
        <v>1940</v>
      </c>
      <c r="N215" s="314" t="s">
        <v>133</v>
      </c>
      <c r="O215" s="364"/>
      <c r="P215" s="276"/>
      <c r="Q215" s="225"/>
      <c r="R215" s="347"/>
    </row>
    <row r="216" spans="1:18" ht="15" customHeight="1">
      <c r="A216" s="317">
        <v>2013</v>
      </c>
      <c r="B216" s="273" t="s">
        <v>129</v>
      </c>
      <c r="C216" s="597"/>
      <c r="D216" s="597"/>
      <c r="E216" s="597"/>
      <c r="F216" s="275">
        <v>1</v>
      </c>
      <c r="G216" s="275">
        <v>1</v>
      </c>
      <c r="H216" s="275"/>
      <c r="I216" s="275">
        <v>1</v>
      </c>
      <c r="J216" s="274"/>
      <c r="K216" s="319"/>
      <c r="L216" s="319"/>
      <c r="M216" s="136">
        <v>1943</v>
      </c>
      <c r="N216" s="314" t="s">
        <v>133</v>
      </c>
      <c r="O216" s="364"/>
      <c r="P216" s="276"/>
      <c r="Q216" s="225"/>
      <c r="R216" s="347"/>
    </row>
    <row r="217" spans="1:18" ht="15" customHeight="1">
      <c r="A217" s="317">
        <v>2013</v>
      </c>
      <c r="B217" s="273" t="s">
        <v>129</v>
      </c>
      <c r="C217" s="597"/>
      <c r="D217" s="597"/>
      <c r="E217" s="597"/>
      <c r="F217" s="275">
        <v>1</v>
      </c>
      <c r="G217" s="275">
        <v>1</v>
      </c>
      <c r="H217" s="275"/>
      <c r="I217" s="275">
        <v>1</v>
      </c>
      <c r="J217" s="274"/>
      <c r="K217" s="366"/>
      <c r="L217" s="366"/>
      <c r="M217" s="136">
        <v>1931</v>
      </c>
      <c r="N217" s="314" t="s">
        <v>133</v>
      </c>
      <c r="O217" s="364"/>
      <c r="P217" s="276"/>
      <c r="Q217" s="225"/>
      <c r="R217" s="347"/>
    </row>
    <row r="218" spans="1:18" ht="15" customHeight="1">
      <c r="A218" s="317">
        <v>2013</v>
      </c>
      <c r="B218" s="273" t="s">
        <v>129</v>
      </c>
      <c r="C218" s="597"/>
      <c r="D218" s="597"/>
      <c r="E218" s="597"/>
      <c r="F218" s="275">
        <v>1</v>
      </c>
      <c r="G218" s="275">
        <v>1</v>
      </c>
      <c r="H218" s="275"/>
      <c r="I218" s="275">
        <v>1</v>
      </c>
      <c r="J218" s="274"/>
      <c r="K218" s="366"/>
      <c r="L218" s="366"/>
      <c r="M218" s="136">
        <v>1935</v>
      </c>
      <c r="N218" s="314" t="s">
        <v>133</v>
      </c>
      <c r="O218" s="364"/>
      <c r="P218" s="276"/>
      <c r="Q218" s="225"/>
      <c r="R218" s="347"/>
    </row>
    <row r="219" spans="1:18" ht="15" customHeight="1">
      <c r="A219" s="317">
        <v>2013</v>
      </c>
      <c r="B219" s="273" t="s">
        <v>129</v>
      </c>
      <c r="C219" s="597"/>
      <c r="D219" s="597"/>
      <c r="E219" s="597"/>
      <c r="F219" s="275">
        <v>1</v>
      </c>
      <c r="G219" s="275"/>
      <c r="H219" s="275">
        <v>1</v>
      </c>
      <c r="I219" s="275">
        <v>1</v>
      </c>
      <c r="J219" s="274"/>
      <c r="K219" s="366"/>
      <c r="L219" s="366"/>
      <c r="M219" s="136">
        <v>1930</v>
      </c>
      <c r="N219" s="314" t="s">
        <v>133</v>
      </c>
      <c r="O219" s="364"/>
      <c r="P219" s="276"/>
      <c r="Q219" s="225"/>
      <c r="R219" s="347"/>
    </row>
    <row r="220" spans="1:18" ht="15" customHeight="1">
      <c r="A220" s="317">
        <v>2013</v>
      </c>
      <c r="B220" s="273" t="s">
        <v>129</v>
      </c>
      <c r="C220" s="597"/>
      <c r="D220" s="597"/>
      <c r="E220" s="597"/>
      <c r="F220" s="275">
        <v>1</v>
      </c>
      <c r="G220" s="275">
        <v>1</v>
      </c>
      <c r="H220" s="275"/>
      <c r="I220" s="275">
        <v>1</v>
      </c>
      <c r="J220" s="274"/>
      <c r="K220" s="315"/>
      <c r="L220" s="315"/>
      <c r="M220" s="136">
        <v>1927</v>
      </c>
      <c r="N220" s="314" t="s">
        <v>133</v>
      </c>
      <c r="O220" s="364"/>
      <c r="P220" s="276"/>
      <c r="Q220" s="225"/>
      <c r="R220" s="347"/>
    </row>
    <row r="221" spans="1:18" ht="15" customHeight="1">
      <c r="A221" s="317">
        <v>2013</v>
      </c>
      <c r="B221" s="273" t="s">
        <v>129</v>
      </c>
      <c r="C221" s="597"/>
      <c r="D221" s="597"/>
      <c r="E221" s="597"/>
      <c r="F221" s="275">
        <v>1</v>
      </c>
      <c r="G221" s="275"/>
      <c r="H221" s="275">
        <v>1</v>
      </c>
      <c r="I221" s="275">
        <v>1</v>
      </c>
      <c r="J221" s="274"/>
      <c r="K221" s="315"/>
      <c r="L221" s="315"/>
      <c r="M221" s="136">
        <v>1930</v>
      </c>
      <c r="N221" s="314" t="s">
        <v>133</v>
      </c>
      <c r="O221" s="364"/>
      <c r="P221" s="276"/>
      <c r="Q221" s="225"/>
      <c r="R221" s="347"/>
    </row>
    <row r="222" spans="1:18" ht="15" customHeight="1">
      <c r="A222" s="317">
        <v>2013</v>
      </c>
      <c r="B222" s="273" t="s">
        <v>129</v>
      </c>
      <c r="C222" s="597"/>
      <c r="D222" s="597"/>
      <c r="E222" s="597"/>
      <c r="F222" s="275">
        <v>1</v>
      </c>
      <c r="G222" s="275">
        <v>1</v>
      </c>
      <c r="H222" s="275"/>
      <c r="I222" s="275">
        <v>1</v>
      </c>
      <c r="J222" s="274"/>
      <c r="K222" s="315"/>
      <c r="L222" s="315"/>
      <c r="M222" s="136">
        <v>1927</v>
      </c>
      <c r="N222" s="314" t="s">
        <v>133</v>
      </c>
      <c r="O222" s="364"/>
      <c r="P222" s="276"/>
      <c r="Q222" s="225"/>
      <c r="R222" s="347"/>
    </row>
    <row r="223" spans="1:18" ht="15" customHeight="1">
      <c r="A223" s="317">
        <v>2013</v>
      </c>
      <c r="B223" s="273" t="s">
        <v>129</v>
      </c>
      <c r="C223" s="597"/>
      <c r="D223" s="597"/>
      <c r="E223" s="597"/>
      <c r="F223" s="275">
        <v>1</v>
      </c>
      <c r="G223" s="275"/>
      <c r="H223" s="275">
        <v>1</v>
      </c>
      <c r="I223" s="275">
        <v>1</v>
      </c>
      <c r="J223" s="274"/>
      <c r="K223" s="315"/>
      <c r="L223" s="315"/>
      <c r="M223" s="136">
        <v>1933</v>
      </c>
      <c r="N223" s="314" t="s">
        <v>133</v>
      </c>
      <c r="O223" s="364"/>
      <c r="P223" s="276"/>
      <c r="Q223" s="225"/>
      <c r="R223" s="347"/>
    </row>
    <row r="224" spans="1:18" ht="15" customHeight="1">
      <c r="A224" s="317">
        <v>2013</v>
      </c>
      <c r="B224" s="273" t="s">
        <v>129</v>
      </c>
      <c r="C224" s="597"/>
      <c r="D224" s="597"/>
      <c r="E224" s="597"/>
      <c r="F224" s="275">
        <v>1</v>
      </c>
      <c r="G224" s="275">
        <v>1</v>
      </c>
      <c r="H224" s="275"/>
      <c r="I224" s="275">
        <v>1</v>
      </c>
      <c r="J224" s="274"/>
      <c r="K224" s="315"/>
      <c r="L224" s="315"/>
      <c r="M224" s="136">
        <v>1943</v>
      </c>
      <c r="N224" s="314" t="s">
        <v>133</v>
      </c>
      <c r="O224" s="364"/>
      <c r="P224" s="276"/>
      <c r="Q224" s="225"/>
      <c r="R224" s="347"/>
    </row>
    <row r="225" spans="1:19" s="3" customFormat="1" ht="15" customHeight="1">
      <c r="A225" s="648" t="s">
        <v>161</v>
      </c>
      <c r="B225" s="649"/>
      <c r="C225" s="299"/>
      <c r="D225" s="299"/>
      <c r="E225" s="299"/>
      <c r="F225" s="350">
        <f>SUM(F178:F224)</f>
        <v>47</v>
      </c>
      <c r="G225" s="350">
        <f>SUM(G178:G224)</f>
        <v>25</v>
      </c>
      <c r="H225" s="350">
        <f>SUM(H178:H224)</f>
        <v>22</v>
      </c>
      <c r="I225" s="350">
        <f>SUM(I178:I224)</f>
        <v>46</v>
      </c>
      <c r="J225" s="350">
        <f>SUM(J178:J224)</f>
        <v>1</v>
      </c>
      <c r="K225" s="304"/>
      <c r="L225" s="304"/>
      <c r="M225" s="304"/>
      <c r="N225" s="304"/>
      <c r="O225" s="305"/>
      <c r="P225" s="351"/>
      <c r="Q225" s="352"/>
      <c r="R225" s="353" t="s">
        <v>154</v>
      </c>
      <c r="S225" s="367"/>
    </row>
    <row r="226" spans="1:21" s="3" customFormat="1" ht="15" customHeight="1">
      <c r="A226" s="617" t="s">
        <v>147</v>
      </c>
      <c r="B226" s="618"/>
      <c r="C226" s="339"/>
      <c r="D226" s="339"/>
      <c r="E226" s="339"/>
      <c r="F226" s="339"/>
      <c r="G226" s="339"/>
      <c r="H226" s="339"/>
      <c r="I226" s="339"/>
      <c r="J226" s="339"/>
      <c r="K226" s="339"/>
      <c r="L226" s="339"/>
      <c r="M226" s="339"/>
      <c r="N226" s="339"/>
      <c r="O226" s="354"/>
      <c r="P226" s="354"/>
      <c r="Q226" s="355"/>
      <c r="R226" s="339"/>
      <c r="S226" s="356"/>
      <c r="T226" s="357"/>
      <c r="U226" s="358"/>
    </row>
    <row r="227" spans="1:18" ht="30" customHeight="1">
      <c r="A227" s="4" t="s">
        <v>124</v>
      </c>
      <c r="B227" s="4" t="s">
        <v>125</v>
      </c>
      <c r="C227" s="4" t="s">
        <v>138</v>
      </c>
      <c r="D227" s="4" t="s">
        <v>44</v>
      </c>
      <c r="E227" s="4" t="s">
        <v>45</v>
      </c>
      <c r="F227" s="298" t="s">
        <v>62</v>
      </c>
      <c r="G227" s="4" t="s">
        <v>156</v>
      </c>
      <c r="H227" s="4" t="s">
        <v>157</v>
      </c>
      <c r="I227" s="4" t="s">
        <v>69</v>
      </c>
      <c r="J227" s="4" t="s">
        <v>63</v>
      </c>
      <c r="K227" s="4" t="s">
        <v>216</v>
      </c>
      <c r="L227" s="4" t="s">
        <v>18</v>
      </c>
      <c r="M227" s="4" t="s">
        <v>61</v>
      </c>
      <c r="N227" s="4" t="s">
        <v>10</v>
      </c>
      <c r="O227" s="303" t="s">
        <v>122</v>
      </c>
      <c r="P227" s="303" t="s">
        <v>123</v>
      </c>
      <c r="Q227" s="344" t="s">
        <v>11</v>
      </c>
      <c r="R227" s="344" t="s">
        <v>21</v>
      </c>
    </row>
    <row r="228" spans="1:18" s="3" customFormat="1" ht="15" customHeight="1">
      <c r="A228" s="648" t="s">
        <v>162</v>
      </c>
      <c r="B228" s="649"/>
      <c r="C228" s="299"/>
      <c r="D228" s="299"/>
      <c r="E228" s="299"/>
      <c r="F228" s="350">
        <v>0</v>
      </c>
      <c r="G228" s="350">
        <v>0</v>
      </c>
      <c r="H228" s="350">
        <v>0</v>
      </c>
      <c r="I228" s="350">
        <v>0</v>
      </c>
      <c r="J228" s="350">
        <v>0</v>
      </c>
      <c r="K228" s="361"/>
      <c r="L228" s="361"/>
      <c r="M228" s="361"/>
      <c r="N228" s="304"/>
      <c r="O228" s="305"/>
      <c r="P228" s="351"/>
      <c r="Q228" s="352"/>
      <c r="R228" s="353" t="s">
        <v>154</v>
      </c>
    </row>
    <row r="229" spans="1:21" s="3" customFormat="1" ht="15" customHeight="1">
      <c r="A229" s="617" t="s">
        <v>148</v>
      </c>
      <c r="B229" s="618"/>
      <c r="C229" s="339"/>
      <c r="D229" s="339"/>
      <c r="E229" s="339"/>
      <c r="F229" s="339"/>
      <c r="G229" s="339"/>
      <c r="H229" s="339"/>
      <c r="I229" s="339"/>
      <c r="J229" s="339"/>
      <c r="K229" s="339"/>
      <c r="L229" s="339"/>
      <c r="M229" s="339"/>
      <c r="N229" s="339"/>
      <c r="O229" s="354"/>
      <c r="P229" s="354"/>
      <c r="Q229" s="355"/>
      <c r="R229" s="339"/>
      <c r="S229" s="356"/>
      <c r="T229" s="357"/>
      <c r="U229" s="358"/>
    </row>
    <row r="230" spans="1:18" ht="30" customHeight="1">
      <c r="A230" s="4" t="s">
        <v>124</v>
      </c>
      <c r="B230" s="4" t="s">
        <v>125</v>
      </c>
      <c r="C230" s="343" t="s">
        <v>138</v>
      </c>
      <c r="D230" s="343" t="s">
        <v>44</v>
      </c>
      <c r="E230" s="4" t="s">
        <v>45</v>
      </c>
      <c r="F230" s="298" t="s">
        <v>62</v>
      </c>
      <c r="G230" s="4" t="s">
        <v>156</v>
      </c>
      <c r="H230" s="4" t="s">
        <v>157</v>
      </c>
      <c r="I230" s="4" t="s">
        <v>69</v>
      </c>
      <c r="J230" s="4" t="s">
        <v>63</v>
      </c>
      <c r="K230" s="4" t="s">
        <v>216</v>
      </c>
      <c r="L230" s="4" t="s">
        <v>18</v>
      </c>
      <c r="M230" s="4" t="s">
        <v>61</v>
      </c>
      <c r="N230" s="4" t="s">
        <v>10</v>
      </c>
      <c r="O230" s="303" t="s">
        <v>122</v>
      </c>
      <c r="P230" s="303" t="s">
        <v>123</v>
      </c>
      <c r="Q230" s="344" t="s">
        <v>11</v>
      </c>
      <c r="R230" s="344" t="s">
        <v>21</v>
      </c>
    </row>
    <row r="231" spans="1:18" ht="15" customHeight="1">
      <c r="A231" s="317">
        <v>2013</v>
      </c>
      <c r="B231" s="368" t="s">
        <v>131</v>
      </c>
      <c r="C231" s="597"/>
      <c r="D231" s="597"/>
      <c r="E231" s="597"/>
      <c r="F231" s="275">
        <v>1</v>
      </c>
      <c r="G231" s="273">
        <v>1</v>
      </c>
      <c r="H231" s="273"/>
      <c r="I231" s="275">
        <v>1</v>
      </c>
      <c r="J231" s="274"/>
      <c r="K231" s="274"/>
      <c r="L231" s="274"/>
      <c r="M231" s="369">
        <v>1948</v>
      </c>
      <c r="N231" s="314" t="s">
        <v>133</v>
      </c>
      <c r="O231" s="364"/>
      <c r="P231" s="370"/>
      <c r="Q231" s="256"/>
      <c r="R231" s="365"/>
    </row>
    <row r="232" spans="1:18" ht="15" customHeight="1">
      <c r="A232" s="317">
        <v>2013</v>
      </c>
      <c r="B232" s="368" t="s">
        <v>131</v>
      </c>
      <c r="C232" s="597"/>
      <c r="D232" s="597"/>
      <c r="E232" s="597"/>
      <c r="F232" s="275">
        <v>1</v>
      </c>
      <c r="G232" s="273"/>
      <c r="H232" s="273">
        <v>1</v>
      </c>
      <c r="I232" s="275">
        <v>1</v>
      </c>
      <c r="J232" s="274"/>
      <c r="K232" s="274"/>
      <c r="L232" s="274"/>
      <c r="M232" s="369">
        <v>1973</v>
      </c>
      <c r="N232" s="314" t="s">
        <v>133</v>
      </c>
      <c r="O232" s="364"/>
      <c r="P232" s="370"/>
      <c r="Q232" s="256"/>
      <c r="R232" s="365"/>
    </row>
    <row r="233" spans="1:18" ht="15" customHeight="1">
      <c r="A233" s="317">
        <v>2013</v>
      </c>
      <c r="B233" s="368" t="s">
        <v>131</v>
      </c>
      <c r="C233" s="597"/>
      <c r="D233" s="597"/>
      <c r="E233" s="597"/>
      <c r="F233" s="275">
        <v>1</v>
      </c>
      <c r="G233" s="273"/>
      <c r="H233" s="273">
        <v>1</v>
      </c>
      <c r="I233" s="275">
        <v>1</v>
      </c>
      <c r="J233" s="274"/>
      <c r="K233" s="274"/>
      <c r="L233" s="274"/>
      <c r="M233" s="369">
        <v>1936</v>
      </c>
      <c r="N233" s="314" t="s">
        <v>133</v>
      </c>
      <c r="O233" s="364"/>
      <c r="P233" s="370"/>
      <c r="Q233" s="256"/>
      <c r="R233" s="365"/>
    </row>
    <row r="234" spans="1:18" ht="15" customHeight="1">
      <c r="A234" s="317">
        <v>2013</v>
      </c>
      <c r="B234" s="368" t="s">
        <v>131</v>
      </c>
      <c r="C234" s="597"/>
      <c r="D234" s="597"/>
      <c r="E234" s="597"/>
      <c r="F234" s="275">
        <v>1</v>
      </c>
      <c r="G234" s="273"/>
      <c r="H234" s="273">
        <v>1</v>
      </c>
      <c r="I234" s="275">
        <v>1</v>
      </c>
      <c r="J234" s="274"/>
      <c r="K234" s="274"/>
      <c r="L234" s="274"/>
      <c r="M234" s="369">
        <v>1960</v>
      </c>
      <c r="N234" s="314" t="s">
        <v>133</v>
      </c>
      <c r="O234" s="364"/>
      <c r="P234" s="370"/>
      <c r="Q234" s="256"/>
      <c r="R234" s="365"/>
    </row>
    <row r="235" spans="1:18" ht="15" customHeight="1">
      <c r="A235" s="317">
        <v>2013</v>
      </c>
      <c r="B235" s="368" t="s">
        <v>131</v>
      </c>
      <c r="C235" s="597"/>
      <c r="D235" s="597"/>
      <c r="E235" s="597"/>
      <c r="F235" s="275">
        <v>1</v>
      </c>
      <c r="G235" s="273"/>
      <c r="H235" s="273">
        <v>1</v>
      </c>
      <c r="I235" s="275">
        <v>1</v>
      </c>
      <c r="J235" s="274"/>
      <c r="K235" s="274"/>
      <c r="L235" s="274"/>
      <c r="M235" s="369">
        <v>1937</v>
      </c>
      <c r="N235" s="314" t="s">
        <v>133</v>
      </c>
      <c r="O235" s="364"/>
      <c r="P235" s="370"/>
      <c r="Q235" s="256"/>
      <c r="R235" s="365"/>
    </row>
    <row r="236" spans="1:18" ht="15" customHeight="1">
      <c r="A236" s="317">
        <v>2013</v>
      </c>
      <c r="B236" s="368" t="s">
        <v>131</v>
      </c>
      <c r="C236" s="597"/>
      <c r="D236" s="597"/>
      <c r="E236" s="597"/>
      <c r="F236" s="275">
        <v>1</v>
      </c>
      <c r="G236" s="273"/>
      <c r="H236" s="273">
        <v>1</v>
      </c>
      <c r="I236" s="275">
        <v>1</v>
      </c>
      <c r="J236" s="274"/>
      <c r="K236" s="274"/>
      <c r="L236" s="274"/>
      <c r="M236" s="369">
        <v>1958</v>
      </c>
      <c r="N236" s="314" t="s">
        <v>133</v>
      </c>
      <c r="O236" s="364"/>
      <c r="P236" s="370"/>
      <c r="Q236" s="256"/>
      <c r="R236" s="365"/>
    </row>
    <row r="237" spans="1:18" ht="15" customHeight="1">
      <c r="A237" s="317">
        <v>2013</v>
      </c>
      <c r="B237" s="368" t="s">
        <v>131</v>
      </c>
      <c r="C237" s="597"/>
      <c r="D237" s="597"/>
      <c r="E237" s="597"/>
      <c r="F237" s="275">
        <v>1</v>
      </c>
      <c r="G237" s="273">
        <v>1</v>
      </c>
      <c r="H237" s="273"/>
      <c r="I237" s="275">
        <v>1</v>
      </c>
      <c r="J237" s="274"/>
      <c r="K237" s="274"/>
      <c r="L237" s="274"/>
      <c r="M237" s="369">
        <v>1934</v>
      </c>
      <c r="N237" s="314" t="s">
        <v>133</v>
      </c>
      <c r="O237" s="364"/>
      <c r="P237" s="370"/>
      <c r="Q237" s="256"/>
      <c r="R237" s="365"/>
    </row>
    <row r="238" spans="1:18" ht="15" customHeight="1">
      <c r="A238" s="317">
        <v>2013</v>
      </c>
      <c r="B238" s="368" t="s">
        <v>131</v>
      </c>
      <c r="C238" s="597"/>
      <c r="D238" s="597"/>
      <c r="E238" s="597"/>
      <c r="F238" s="275">
        <v>1</v>
      </c>
      <c r="G238" s="273"/>
      <c r="H238" s="273">
        <v>1</v>
      </c>
      <c r="I238" s="275">
        <v>1</v>
      </c>
      <c r="J238" s="274"/>
      <c r="K238" s="274"/>
      <c r="L238" s="274"/>
      <c r="M238" s="369">
        <v>1935</v>
      </c>
      <c r="N238" s="314" t="s">
        <v>133</v>
      </c>
      <c r="O238" s="364"/>
      <c r="P238" s="370"/>
      <c r="Q238" s="256"/>
      <c r="R238" s="365"/>
    </row>
    <row r="239" spans="1:18" ht="15" customHeight="1">
      <c r="A239" s="317">
        <v>2013</v>
      </c>
      <c r="B239" s="368" t="s">
        <v>131</v>
      </c>
      <c r="C239" s="597"/>
      <c r="D239" s="597"/>
      <c r="E239" s="597"/>
      <c r="F239" s="275">
        <v>1</v>
      </c>
      <c r="G239" s="273"/>
      <c r="H239" s="273">
        <v>1</v>
      </c>
      <c r="I239" s="275">
        <v>1</v>
      </c>
      <c r="J239" s="274"/>
      <c r="K239" s="274"/>
      <c r="L239" s="274"/>
      <c r="M239" s="369">
        <v>1931</v>
      </c>
      <c r="N239" s="314" t="s">
        <v>133</v>
      </c>
      <c r="O239" s="364"/>
      <c r="P239" s="370"/>
      <c r="Q239" s="256"/>
      <c r="R239" s="365"/>
    </row>
    <row r="240" spans="1:18" ht="15" customHeight="1">
      <c r="A240" s="317">
        <v>2013</v>
      </c>
      <c r="B240" s="368" t="s">
        <v>131</v>
      </c>
      <c r="C240" s="597"/>
      <c r="D240" s="597"/>
      <c r="E240" s="597"/>
      <c r="F240" s="275">
        <v>1</v>
      </c>
      <c r="G240" s="273"/>
      <c r="H240" s="273">
        <v>1</v>
      </c>
      <c r="I240" s="275">
        <v>1</v>
      </c>
      <c r="J240" s="274"/>
      <c r="K240" s="274"/>
      <c r="L240" s="274"/>
      <c r="M240" s="369">
        <v>1964</v>
      </c>
      <c r="N240" s="314" t="s">
        <v>133</v>
      </c>
      <c r="O240" s="364"/>
      <c r="P240" s="370"/>
      <c r="Q240" s="256"/>
      <c r="R240" s="365"/>
    </row>
    <row r="241" spans="1:18" ht="15" customHeight="1">
      <c r="A241" s="317">
        <v>2013</v>
      </c>
      <c r="B241" s="368" t="s">
        <v>131</v>
      </c>
      <c r="C241" s="597"/>
      <c r="D241" s="597"/>
      <c r="E241" s="597"/>
      <c r="F241" s="275">
        <v>1</v>
      </c>
      <c r="G241" s="273"/>
      <c r="H241" s="273">
        <v>1</v>
      </c>
      <c r="I241" s="275">
        <v>1</v>
      </c>
      <c r="J241" s="274"/>
      <c r="K241" s="274"/>
      <c r="L241" s="274"/>
      <c r="M241" s="369">
        <v>1935</v>
      </c>
      <c r="N241" s="314" t="s">
        <v>133</v>
      </c>
      <c r="O241" s="364"/>
      <c r="P241" s="370"/>
      <c r="Q241" s="256"/>
      <c r="R241" s="365"/>
    </row>
    <row r="242" spans="1:18" ht="15" customHeight="1">
      <c r="A242" s="317">
        <v>2013</v>
      </c>
      <c r="B242" s="368" t="s">
        <v>131</v>
      </c>
      <c r="C242" s="597"/>
      <c r="D242" s="597"/>
      <c r="E242" s="597"/>
      <c r="F242" s="275">
        <v>1</v>
      </c>
      <c r="G242" s="273">
        <v>1</v>
      </c>
      <c r="H242" s="273"/>
      <c r="I242" s="275">
        <v>1</v>
      </c>
      <c r="J242" s="274"/>
      <c r="K242" s="274"/>
      <c r="L242" s="274"/>
      <c r="M242" s="369">
        <v>1984</v>
      </c>
      <c r="N242" s="314" t="s">
        <v>133</v>
      </c>
      <c r="O242" s="364"/>
      <c r="P242" s="370"/>
      <c r="Q242" s="256"/>
      <c r="R242" s="365"/>
    </row>
    <row r="243" spans="1:18" ht="15" customHeight="1">
      <c r="A243" s="317">
        <v>2013</v>
      </c>
      <c r="B243" s="368" t="s">
        <v>131</v>
      </c>
      <c r="C243" s="597"/>
      <c r="D243" s="597"/>
      <c r="E243" s="597"/>
      <c r="F243" s="275">
        <v>1</v>
      </c>
      <c r="G243" s="273">
        <v>1</v>
      </c>
      <c r="H243" s="273"/>
      <c r="I243" s="275">
        <v>1</v>
      </c>
      <c r="J243" s="274"/>
      <c r="K243" s="274"/>
      <c r="L243" s="274"/>
      <c r="M243" s="369">
        <v>1970</v>
      </c>
      <c r="N243" s="314" t="s">
        <v>133</v>
      </c>
      <c r="O243" s="364"/>
      <c r="P243" s="371"/>
      <c r="Q243" s="256"/>
      <c r="R243" s="365"/>
    </row>
    <row r="244" spans="1:18" ht="15" customHeight="1">
      <c r="A244" s="317">
        <v>2013</v>
      </c>
      <c r="B244" s="368" t="s">
        <v>131</v>
      </c>
      <c r="C244" s="597"/>
      <c r="D244" s="597"/>
      <c r="E244" s="597"/>
      <c r="F244" s="275">
        <v>1</v>
      </c>
      <c r="G244" s="273">
        <v>1</v>
      </c>
      <c r="H244" s="273"/>
      <c r="I244" s="275">
        <v>1</v>
      </c>
      <c r="J244" s="274"/>
      <c r="K244" s="274"/>
      <c r="L244" s="274"/>
      <c r="M244" s="369">
        <v>1967</v>
      </c>
      <c r="N244" s="314" t="s">
        <v>133</v>
      </c>
      <c r="O244" s="364"/>
      <c r="P244" s="371"/>
      <c r="Q244" s="256"/>
      <c r="R244" s="365"/>
    </row>
    <row r="245" spans="1:18" ht="15" customHeight="1">
      <c r="A245" s="317">
        <v>2013</v>
      </c>
      <c r="B245" s="368" t="s">
        <v>131</v>
      </c>
      <c r="C245" s="597"/>
      <c r="D245" s="597"/>
      <c r="E245" s="597"/>
      <c r="F245" s="275">
        <v>1</v>
      </c>
      <c r="G245" s="273"/>
      <c r="H245" s="273">
        <v>1</v>
      </c>
      <c r="I245" s="275">
        <v>1</v>
      </c>
      <c r="J245" s="274"/>
      <c r="K245" s="274"/>
      <c r="L245" s="274"/>
      <c r="M245" s="369">
        <v>1959</v>
      </c>
      <c r="N245" s="314" t="s">
        <v>133</v>
      </c>
      <c r="O245" s="364"/>
      <c r="P245" s="371"/>
      <c r="Q245" s="256"/>
      <c r="R245" s="365"/>
    </row>
    <row r="246" spans="1:18" s="3" customFormat="1" ht="15" customHeight="1">
      <c r="A246" s="648" t="s">
        <v>70</v>
      </c>
      <c r="B246" s="649"/>
      <c r="C246" s="299"/>
      <c r="D246" s="299"/>
      <c r="E246" s="299"/>
      <c r="F246" s="350">
        <f>SUM(F231:F245)</f>
        <v>15</v>
      </c>
      <c r="G246" s="350">
        <f>SUM(G231:G245)</f>
        <v>5</v>
      </c>
      <c r="H246" s="350">
        <f>SUM(H231:H245)</f>
        <v>10</v>
      </c>
      <c r="I246" s="350">
        <f>SUM(I231:I245)</f>
        <v>15</v>
      </c>
      <c r="J246" s="350">
        <f>SUM(J231:J245)</f>
        <v>0</v>
      </c>
      <c r="K246" s="304"/>
      <c r="L246" s="304"/>
      <c r="M246" s="304"/>
      <c r="N246" s="304"/>
      <c r="O246" s="305"/>
      <c r="P246" s="351"/>
      <c r="Q246" s="352"/>
      <c r="R246" s="353" t="s">
        <v>154</v>
      </c>
    </row>
    <row r="247" spans="1:21" s="3" customFormat="1" ht="15" customHeight="1">
      <c r="A247" s="617" t="s">
        <v>149</v>
      </c>
      <c r="B247" s="618"/>
      <c r="C247" s="339"/>
      <c r="D247" s="339"/>
      <c r="E247" s="339"/>
      <c r="F247" s="339"/>
      <c r="G247" s="339"/>
      <c r="H247" s="339"/>
      <c r="I247" s="339"/>
      <c r="J247" s="339"/>
      <c r="K247" s="339"/>
      <c r="L247" s="339"/>
      <c r="M247" s="339"/>
      <c r="N247" s="339"/>
      <c r="O247" s="354"/>
      <c r="P247" s="354"/>
      <c r="Q247" s="355"/>
      <c r="R247" s="339"/>
      <c r="S247" s="356"/>
      <c r="T247" s="357"/>
      <c r="U247" s="358"/>
    </row>
    <row r="248" spans="1:18" ht="30" customHeight="1">
      <c r="A248" s="4" t="s">
        <v>124</v>
      </c>
      <c r="B248" s="4" t="s">
        <v>125</v>
      </c>
      <c r="C248" s="4" t="s">
        <v>138</v>
      </c>
      <c r="D248" s="4" t="s">
        <v>44</v>
      </c>
      <c r="E248" s="4" t="s">
        <v>45</v>
      </c>
      <c r="F248" s="298" t="s">
        <v>62</v>
      </c>
      <c r="G248" s="4" t="s">
        <v>156</v>
      </c>
      <c r="H248" s="4" t="s">
        <v>157</v>
      </c>
      <c r="I248" s="4" t="s">
        <v>69</v>
      </c>
      <c r="J248" s="4" t="s">
        <v>63</v>
      </c>
      <c r="K248" s="4" t="s">
        <v>216</v>
      </c>
      <c r="L248" s="4" t="s">
        <v>18</v>
      </c>
      <c r="M248" s="4" t="s">
        <v>61</v>
      </c>
      <c r="N248" s="4" t="s">
        <v>10</v>
      </c>
      <c r="O248" s="303" t="s">
        <v>122</v>
      </c>
      <c r="P248" s="303" t="s">
        <v>123</v>
      </c>
      <c r="Q248" s="344" t="s">
        <v>11</v>
      </c>
      <c r="R248" s="344" t="s">
        <v>21</v>
      </c>
    </row>
    <row r="249" spans="1:18" ht="15" customHeight="1">
      <c r="A249" s="317">
        <v>2013</v>
      </c>
      <c r="B249" s="273" t="s">
        <v>135</v>
      </c>
      <c r="C249" s="597"/>
      <c r="D249" s="597"/>
      <c r="E249" s="597"/>
      <c r="F249" s="275">
        <v>1</v>
      </c>
      <c r="G249" s="273">
        <v>1</v>
      </c>
      <c r="H249" s="273"/>
      <c r="I249" s="273">
        <v>1</v>
      </c>
      <c r="J249" s="274"/>
      <c r="K249" s="315"/>
      <c r="L249" s="315"/>
      <c r="M249" s="369">
        <v>1967</v>
      </c>
      <c r="N249" s="314" t="s">
        <v>133</v>
      </c>
      <c r="O249" s="364"/>
      <c r="P249" s="371"/>
      <c r="Q249" s="256"/>
      <c r="R249" s="365"/>
    </row>
    <row r="250" spans="1:18" ht="15" customHeight="1">
      <c r="A250" s="317">
        <v>2013</v>
      </c>
      <c r="B250" s="273" t="s">
        <v>135</v>
      </c>
      <c r="C250" s="597"/>
      <c r="D250" s="597"/>
      <c r="E250" s="597"/>
      <c r="F250" s="275">
        <v>1</v>
      </c>
      <c r="G250" s="273"/>
      <c r="H250" s="273">
        <v>1</v>
      </c>
      <c r="I250" s="273">
        <v>1</v>
      </c>
      <c r="J250" s="274"/>
      <c r="K250" s="315"/>
      <c r="L250" s="315"/>
      <c r="M250" s="369">
        <v>1941</v>
      </c>
      <c r="N250" s="314" t="s">
        <v>133</v>
      </c>
      <c r="O250" s="364"/>
      <c r="P250" s="470"/>
      <c r="Q250" s="256"/>
      <c r="R250" s="365"/>
    </row>
    <row r="251" spans="1:18" ht="15" customHeight="1">
      <c r="A251" s="317">
        <v>2013</v>
      </c>
      <c r="B251" s="273" t="s">
        <v>135</v>
      </c>
      <c r="C251" s="597"/>
      <c r="D251" s="597"/>
      <c r="E251" s="597"/>
      <c r="F251" s="275">
        <v>1</v>
      </c>
      <c r="G251" s="273"/>
      <c r="H251" s="273">
        <v>1</v>
      </c>
      <c r="I251" s="273">
        <v>1</v>
      </c>
      <c r="J251" s="274"/>
      <c r="K251" s="315"/>
      <c r="L251" s="315"/>
      <c r="M251" s="369">
        <v>1949</v>
      </c>
      <c r="N251" s="314" t="s">
        <v>133</v>
      </c>
      <c r="O251" s="364"/>
      <c r="P251" s="371"/>
      <c r="Q251" s="256"/>
      <c r="R251" s="365"/>
    </row>
    <row r="252" spans="1:18" ht="15" customHeight="1">
      <c r="A252" s="317">
        <v>2013</v>
      </c>
      <c r="B252" s="273" t="s">
        <v>135</v>
      </c>
      <c r="C252" s="597"/>
      <c r="D252" s="597"/>
      <c r="E252" s="597"/>
      <c r="F252" s="275">
        <v>1</v>
      </c>
      <c r="G252" s="273"/>
      <c r="H252" s="273">
        <v>1</v>
      </c>
      <c r="I252" s="273">
        <v>1</v>
      </c>
      <c r="J252" s="274"/>
      <c r="K252" s="315"/>
      <c r="L252" s="315"/>
      <c r="M252" s="369">
        <v>1947</v>
      </c>
      <c r="N252" s="314" t="s">
        <v>133</v>
      </c>
      <c r="O252" s="364"/>
      <c r="P252" s="470"/>
      <c r="Q252" s="256"/>
      <c r="R252" s="365"/>
    </row>
    <row r="253" spans="1:18" ht="15" customHeight="1">
      <c r="A253" s="317">
        <v>2013</v>
      </c>
      <c r="B253" s="273" t="s">
        <v>135</v>
      </c>
      <c r="C253" s="597"/>
      <c r="D253" s="597"/>
      <c r="E253" s="597"/>
      <c r="F253" s="275">
        <v>1</v>
      </c>
      <c r="G253" s="273"/>
      <c r="H253" s="273">
        <v>1</v>
      </c>
      <c r="I253" s="273">
        <v>1</v>
      </c>
      <c r="J253" s="274"/>
      <c r="K253" s="315"/>
      <c r="L253" s="315"/>
      <c r="M253" s="369">
        <v>1936</v>
      </c>
      <c r="N253" s="314" t="s">
        <v>133</v>
      </c>
      <c r="O253" s="364"/>
      <c r="P253" s="371"/>
      <c r="Q253" s="256"/>
      <c r="R253" s="365"/>
    </row>
    <row r="254" spans="1:18" ht="15" customHeight="1">
      <c r="A254" s="317">
        <v>2013</v>
      </c>
      <c r="B254" s="273" t="s">
        <v>135</v>
      </c>
      <c r="C254" s="597"/>
      <c r="D254" s="597"/>
      <c r="E254" s="597"/>
      <c r="F254" s="275">
        <v>1</v>
      </c>
      <c r="G254" s="273"/>
      <c r="H254" s="273">
        <v>1</v>
      </c>
      <c r="I254" s="273">
        <v>1</v>
      </c>
      <c r="J254" s="274"/>
      <c r="K254" s="315"/>
      <c r="L254" s="315"/>
      <c r="M254" s="369">
        <v>1921</v>
      </c>
      <c r="N254" s="314" t="s">
        <v>133</v>
      </c>
      <c r="O254" s="364"/>
      <c r="P254" s="371"/>
      <c r="Q254" s="256"/>
      <c r="R254" s="365"/>
    </row>
    <row r="255" spans="1:18" ht="15" customHeight="1">
      <c r="A255" s="317">
        <v>2013</v>
      </c>
      <c r="B255" s="273" t="s">
        <v>135</v>
      </c>
      <c r="C255" s="597"/>
      <c r="D255" s="597"/>
      <c r="E255" s="597"/>
      <c r="F255" s="275">
        <v>1</v>
      </c>
      <c r="G255" s="273">
        <v>1</v>
      </c>
      <c r="H255" s="273"/>
      <c r="I255" s="273">
        <v>1</v>
      </c>
      <c r="J255" s="274"/>
      <c r="K255" s="315"/>
      <c r="L255" s="315"/>
      <c r="M255" s="369">
        <v>1923</v>
      </c>
      <c r="N255" s="314" t="s">
        <v>133</v>
      </c>
      <c r="O255" s="364"/>
      <c r="P255" s="371"/>
      <c r="Q255" s="256"/>
      <c r="R255" s="365"/>
    </row>
    <row r="256" spans="1:18" ht="15" customHeight="1">
      <c r="A256" s="317">
        <v>2013</v>
      </c>
      <c r="B256" s="273" t="s">
        <v>135</v>
      </c>
      <c r="C256" s="597"/>
      <c r="D256" s="597"/>
      <c r="E256" s="597"/>
      <c r="F256" s="275">
        <v>1</v>
      </c>
      <c r="G256" s="273"/>
      <c r="H256" s="273">
        <v>1</v>
      </c>
      <c r="I256" s="273">
        <v>1</v>
      </c>
      <c r="J256" s="274"/>
      <c r="K256" s="315"/>
      <c r="L256" s="315"/>
      <c r="M256" s="369">
        <v>1926</v>
      </c>
      <c r="N256" s="314" t="s">
        <v>133</v>
      </c>
      <c r="O256" s="364"/>
      <c r="P256" s="371"/>
      <c r="Q256" s="256"/>
      <c r="R256" s="365"/>
    </row>
    <row r="257" spans="1:18" ht="15" customHeight="1">
      <c r="A257" s="317">
        <v>2013</v>
      </c>
      <c r="B257" s="273" t="s">
        <v>135</v>
      </c>
      <c r="C257" s="597"/>
      <c r="D257" s="597"/>
      <c r="E257" s="597"/>
      <c r="F257" s="275">
        <v>1</v>
      </c>
      <c r="G257" s="273"/>
      <c r="H257" s="273">
        <v>1</v>
      </c>
      <c r="I257" s="273">
        <v>1</v>
      </c>
      <c r="J257" s="274"/>
      <c r="K257" s="315"/>
      <c r="L257" s="315"/>
      <c r="M257" s="369">
        <v>1949</v>
      </c>
      <c r="N257" s="314" t="s">
        <v>133</v>
      </c>
      <c r="O257" s="364"/>
      <c r="P257" s="470"/>
      <c r="Q257" s="256"/>
      <c r="R257" s="365"/>
    </row>
    <row r="258" spans="1:18" ht="15" customHeight="1">
      <c r="A258" s="317">
        <v>2013</v>
      </c>
      <c r="B258" s="273" t="s">
        <v>135</v>
      </c>
      <c r="C258" s="597"/>
      <c r="D258" s="597"/>
      <c r="E258" s="597"/>
      <c r="F258" s="275">
        <v>1</v>
      </c>
      <c r="G258" s="273"/>
      <c r="H258" s="273">
        <v>1</v>
      </c>
      <c r="I258" s="273">
        <v>1</v>
      </c>
      <c r="J258" s="274"/>
      <c r="K258" s="315"/>
      <c r="L258" s="315"/>
      <c r="M258" s="369">
        <v>1944</v>
      </c>
      <c r="N258" s="314" t="s">
        <v>133</v>
      </c>
      <c r="O258" s="364"/>
      <c r="P258" s="470"/>
      <c r="Q258" s="256"/>
      <c r="R258" s="365"/>
    </row>
    <row r="259" spans="1:18" ht="15" customHeight="1">
      <c r="A259" s="317">
        <v>2013</v>
      </c>
      <c r="B259" s="273" t="s">
        <v>135</v>
      </c>
      <c r="C259" s="597"/>
      <c r="D259" s="597"/>
      <c r="E259" s="597"/>
      <c r="F259" s="275">
        <v>1</v>
      </c>
      <c r="G259" s="273">
        <v>1</v>
      </c>
      <c r="H259" s="273"/>
      <c r="I259" s="273">
        <v>1</v>
      </c>
      <c r="J259" s="274"/>
      <c r="K259" s="315"/>
      <c r="L259" s="315"/>
      <c r="M259" s="369">
        <v>1932</v>
      </c>
      <c r="N259" s="314" t="s">
        <v>133</v>
      </c>
      <c r="O259" s="364"/>
      <c r="P259" s="371"/>
      <c r="Q259" s="256"/>
      <c r="R259" s="365"/>
    </row>
    <row r="260" spans="1:18" ht="15" customHeight="1">
      <c r="A260" s="317">
        <v>2013</v>
      </c>
      <c r="B260" s="273" t="s">
        <v>135</v>
      </c>
      <c r="C260" s="597"/>
      <c r="D260" s="597"/>
      <c r="E260" s="597"/>
      <c r="F260" s="275">
        <v>1</v>
      </c>
      <c r="G260" s="273"/>
      <c r="H260" s="273">
        <v>1</v>
      </c>
      <c r="I260" s="273">
        <v>1</v>
      </c>
      <c r="J260" s="274"/>
      <c r="K260" s="315"/>
      <c r="L260" s="315"/>
      <c r="M260" s="369">
        <v>1943</v>
      </c>
      <c r="N260" s="314" t="s">
        <v>133</v>
      </c>
      <c r="O260" s="364"/>
      <c r="P260" s="371"/>
      <c r="Q260" s="256"/>
      <c r="R260" s="365"/>
    </row>
    <row r="261" spans="1:18" ht="15" customHeight="1">
      <c r="A261" s="317">
        <v>2013</v>
      </c>
      <c r="B261" s="273" t="s">
        <v>135</v>
      </c>
      <c r="C261" s="597"/>
      <c r="D261" s="597"/>
      <c r="E261" s="597"/>
      <c r="F261" s="275">
        <v>1</v>
      </c>
      <c r="G261" s="273">
        <v>1</v>
      </c>
      <c r="H261" s="273"/>
      <c r="I261" s="273">
        <v>1</v>
      </c>
      <c r="J261" s="274"/>
      <c r="K261" s="315"/>
      <c r="L261" s="315"/>
      <c r="M261" s="369">
        <v>1955</v>
      </c>
      <c r="N261" s="314" t="s">
        <v>133</v>
      </c>
      <c r="O261" s="364"/>
      <c r="P261" s="371"/>
      <c r="Q261" s="256"/>
      <c r="R261" s="365"/>
    </row>
    <row r="262" spans="1:18" ht="15" customHeight="1">
      <c r="A262" s="317">
        <v>2013</v>
      </c>
      <c r="B262" s="273" t="s">
        <v>135</v>
      </c>
      <c r="C262" s="597"/>
      <c r="D262" s="597"/>
      <c r="E262" s="597"/>
      <c r="F262" s="275">
        <v>1</v>
      </c>
      <c r="G262" s="273"/>
      <c r="H262" s="273">
        <v>1</v>
      </c>
      <c r="I262" s="273">
        <v>1</v>
      </c>
      <c r="J262" s="317"/>
      <c r="K262" s="318"/>
      <c r="L262" s="315"/>
      <c r="M262" s="369">
        <v>1955</v>
      </c>
      <c r="N262" s="314" t="s">
        <v>133</v>
      </c>
      <c r="O262" s="364"/>
      <c r="P262" s="470"/>
      <c r="Q262" s="256"/>
      <c r="R262" s="365"/>
    </row>
    <row r="263" spans="1:18" ht="15" customHeight="1">
      <c r="A263" s="317">
        <v>2013</v>
      </c>
      <c r="B263" s="273" t="s">
        <v>135</v>
      </c>
      <c r="C263" s="597"/>
      <c r="D263" s="597"/>
      <c r="E263" s="597"/>
      <c r="F263" s="275">
        <v>1</v>
      </c>
      <c r="G263" s="273">
        <v>1</v>
      </c>
      <c r="H263" s="273"/>
      <c r="I263" s="273">
        <v>1</v>
      </c>
      <c r="J263" s="274"/>
      <c r="K263" s="315"/>
      <c r="L263" s="315"/>
      <c r="M263" s="369">
        <v>1959</v>
      </c>
      <c r="N263" s="314" t="s">
        <v>133</v>
      </c>
      <c r="O263" s="364"/>
      <c r="P263" s="470"/>
      <c r="Q263" s="256"/>
      <c r="R263" s="365"/>
    </row>
    <row r="264" spans="1:18" ht="15" customHeight="1">
      <c r="A264" s="317">
        <v>2013</v>
      </c>
      <c r="B264" s="273" t="s">
        <v>135</v>
      </c>
      <c r="C264" s="597"/>
      <c r="D264" s="597"/>
      <c r="E264" s="597"/>
      <c r="F264" s="275">
        <v>1</v>
      </c>
      <c r="G264" s="273">
        <v>1</v>
      </c>
      <c r="H264" s="273"/>
      <c r="I264" s="273">
        <v>1</v>
      </c>
      <c r="J264" s="274"/>
      <c r="K264" s="315"/>
      <c r="L264" s="315"/>
      <c r="M264" s="369">
        <v>1924</v>
      </c>
      <c r="N264" s="314" t="s">
        <v>133</v>
      </c>
      <c r="O264" s="364"/>
      <c r="P264" s="371"/>
      <c r="Q264" s="256"/>
      <c r="R264" s="365"/>
    </row>
    <row r="265" spans="1:18" ht="15" customHeight="1">
      <c r="A265" s="317">
        <v>2013</v>
      </c>
      <c r="B265" s="273" t="s">
        <v>135</v>
      </c>
      <c r="C265" s="597"/>
      <c r="D265" s="597"/>
      <c r="E265" s="597"/>
      <c r="F265" s="275">
        <v>1</v>
      </c>
      <c r="G265" s="273">
        <v>1</v>
      </c>
      <c r="H265" s="273"/>
      <c r="I265" s="273">
        <v>1</v>
      </c>
      <c r="J265" s="274"/>
      <c r="K265" s="315"/>
      <c r="L265" s="315"/>
      <c r="M265" s="369">
        <v>1933</v>
      </c>
      <c r="N265" s="314" t="s">
        <v>133</v>
      </c>
      <c r="O265" s="364"/>
      <c r="P265" s="470"/>
      <c r="Q265" s="256"/>
      <c r="R265" s="365"/>
    </row>
    <row r="266" spans="1:18" ht="15" customHeight="1">
      <c r="A266" s="317">
        <v>2013</v>
      </c>
      <c r="B266" s="273" t="s">
        <v>135</v>
      </c>
      <c r="C266" s="597"/>
      <c r="D266" s="597"/>
      <c r="E266" s="597"/>
      <c r="F266" s="275">
        <v>1</v>
      </c>
      <c r="G266" s="273">
        <v>1</v>
      </c>
      <c r="H266" s="273"/>
      <c r="I266" s="273">
        <v>1</v>
      </c>
      <c r="J266" s="274"/>
      <c r="K266" s="315"/>
      <c r="L266" s="315"/>
      <c r="M266" s="369">
        <v>1937</v>
      </c>
      <c r="N266" s="314" t="s">
        <v>133</v>
      </c>
      <c r="O266" s="364"/>
      <c r="P266" s="371"/>
      <c r="Q266" s="256"/>
      <c r="R266" s="365"/>
    </row>
    <row r="267" spans="1:18" ht="15" customHeight="1">
      <c r="A267" s="317">
        <v>2013</v>
      </c>
      <c r="B267" s="273" t="s">
        <v>135</v>
      </c>
      <c r="C267" s="597"/>
      <c r="D267" s="597"/>
      <c r="E267" s="597"/>
      <c r="F267" s="275">
        <v>1</v>
      </c>
      <c r="G267" s="273"/>
      <c r="H267" s="273">
        <v>1</v>
      </c>
      <c r="I267" s="273">
        <v>1</v>
      </c>
      <c r="J267" s="274"/>
      <c r="K267" s="315"/>
      <c r="L267" s="315"/>
      <c r="M267" s="369">
        <v>1924</v>
      </c>
      <c r="N267" s="314" t="s">
        <v>133</v>
      </c>
      <c r="O267" s="364"/>
      <c r="P267" s="470"/>
      <c r="Q267" s="256"/>
      <c r="R267" s="365"/>
    </row>
    <row r="268" spans="1:18" s="360" customFormat="1" ht="15" customHeight="1">
      <c r="A268" s="317">
        <v>2013</v>
      </c>
      <c r="B268" s="317" t="s">
        <v>135</v>
      </c>
      <c r="C268" s="597"/>
      <c r="D268" s="597"/>
      <c r="E268" s="597"/>
      <c r="F268" s="310">
        <v>1</v>
      </c>
      <c r="G268" s="317">
        <v>1</v>
      </c>
      <c r="H268" s="317"/>
      <c r="I268" s="317">
        <v>1</v>
      </c>
      <c r="J268" s="272"/>
      <c r="K268" s="318"/>
      <c r="L268" s="318"/>
      <c r="M268" s="372">
        <v>1940</v>
      </c>
      <c r="N268" s="314" t="s">
        <v>133</v>
      </c>
      <c r="O268" s="373"/>
      <c r="P268" s="371"/>
      <c r="Q268" s="256"/>
      <c r="R268" s="365"/>
    </row>
    <row r="269" spans="1:18" ht="15" customHeight="1">
      <c r="A269" s="317">
        <v>2013</v>
      </c>
      <c r="B269" s="273" t="s">
        <v>135</v>
      </c>
      <c r="C269" s="597"/>
      <c r="D269" s="597"/>
      <c r="E269" s="597"/>
      <c r="F269" s="275">
        <v>1</v>
      </c>
      <c r="G269" s="273"/>
      <c r="H269" s="273">
        <v>1</v>
      </c>
      <c r="I269" s="273">
        <v>1</v>
      </c>
      <c r="J269" s="274"/>
      <c r="K269" s="315"/>
      <c r="L269" s="315"/>
      <c r="M269" s="369">
        <v>1940</v>
      </c>
      <c r="N269" s="314" t="s">
        <v>133</v>
      </c>
      <c r="O269" s="364"/>
      <c r="P269" s="371"/>
      <c r="Q269" s="256"/>
      <c r="R269" s="365"/>
    </row>
    <row r="270" spans="1:18" ht="15" customHeight="1">
      <c r="A270" s="317">
        <v>2013</v>
      </c>
      <c r="B270" s="273" t="s">
        <v>135</v>
      </c>
      <c r="C270" s="597"/>
      <c r="D270" s="597"/>
      <c r="E270" s="597"/>
      <c r="F270" s="275">
        <v>1</v>
      </c>
      <c r="G270" s="273"/>
      <c r="H270" s="273">
        <v>1</v>
      </c>
      <c r="I270" s="273">
        <v>1</v>
      </c>
      <c r="J270" s="274"/>
      <c r="K270" s="315"/>
      <c r="L270" s="315"/>
      <c r="M270" s="369">
        <v>1935</v>
      </c>
      <c r="N270" s="314" t="s">
        <v>133</v>
      </c>
      <c r="O270" s="364"/>
      <c r="P270" s="371"/>
      <c r="Q270" s="256"/>
      <c r="R270" s="365"/>
    </row>
    <row r="271" spans="1:18" ht="15" customHeight="1">
      <c r="A271" s="317">
        <v>2013</v>
      </c>
      <c r="B271" s="273" t="s">
        <v>135</v>
      </c>
      <c r="C271" s="597"/>
      <c r="D271" s="597"/>
      <c r="E271" s="597"/>
      <c r="F271" s="275">
        <v>1</v>
      </c>
      <c r="G271" s="273">
        <v>1</v>
      </c>
      <c r="H271" s="273"/>
      <c r="I271" s="273">
        <v>1</v>
      </c>
      <c r="J271" s="274"/>
      <c r="K271" s="315"/>
      <c r="L271" s="315"/>
      <c r="M271" s="369">
        <v>1932</v>
      </c>
      <c r="N271" s="314" t="s">
        <v>133</v>
      </c>
      <c r="O271" s="364"/>
      <c r="P271" s="470"/>
      <c r="Q271" s="256"/>
      <c r="R271" s="365"/>
    </row>
    <row r="272" spans="1:18" ht="15" customHeight="1">
      <c r="A272" s="317">
        <v>2013</v>
      </c>
      <c r="B272" s="273" t="s">
        <v>135</v>
      </c>
      <c r="C272" s="597"/>
      <c r="D272" s="597"/>
      <c r="E272" s="597"/>
      <c r="F272" s="275">
        <v>1</v>
      </c>
      <c r="G272" s="273">
        <v>1</v>
      </c>
      <c r="H272" s="273"/>
      <c r="I272" s="273">
        <v>1</v>
      </c>
      <c r="J272" s="274"/>
      <c r="K272" s="315"/>
      <c r="L272" s="315"/>
      <c r="M272" s="369">
        <v>1932</v>
      </c>
      <c r="N272" s="314" t="s">
        <v>133</v>
      </c>
      <c r="O272" s="364"/>
      <c r="P272" s="371"/>
      <c r="Q272" s="256"/>
      <c r="R272" s="365"/>
    </row>
    <row r="273" spans="1:18" ht="15" customHeight="1">
      <c r="A273" s="317">
        <v>2013</v>
      </c>
      <c r="B273" s="273" t="s">
        <v>135</v>
      </c>
      <c r="C273" s="597"/>
      <c r="D273" s="597"/>
      <c r="E273" s="597"/>
      <c r="F273" s="275">
        <v>1</v>
      </c>
      <c r="G273" s="273">
        <v>1</v>
      </c>
      <c r="H273" s="273"/>
      <c r="I273" s="273">
        <v>1</v>
      </c>
      <c r="J273" s="274"/>
      <c r="K273" s="315"/>
      <c r="L273" s="315"/>
      <c r="M273" s="369">
        <v>1948</v>
      </c>
      <c r="N273" s="314" t="s">
        <v>133</v>
      </c>
      <c r="O273" s="364"/>
      <c r="P273" s="470"/>
      <c r="Q273" s="256"/>
      <c r="R273" s="365"/>
    </row>
    <row r="274" spans="1:18" ht="15" customHeight="1">
      <c r="A274" s="317">
        <v>2013</v>
      </c>
      <c r="B274" s="273" t="s">
        <v>135</v>
      </c>
      <c r="C274" s="597"/>
      <c r="D274" s="597"/>
      <c r="E274" s="597"/>
      <c r="F274" s="275">
        <v>1</v>
      </c>
      <c r="G274" s="273"/>
      <c r="H274" s="273">
        <v>1</v>
      </c>
      <c r="I274" s="273">
        <v>1</v>
      </c>
      <c r="J274" s="274"/>
      <c r="K274" s="315"/>
      <c r="L274" s="315"/>
      <c r="M274" s="369">
        <v>1927</v>
      </c>
      <c r="N274" s="314" t="s">
        <v>133</v>
      </c>
      <c r="O274" s="364"/>
      <c r="P274" s="371"/>
      <c r="Q274" s="256"/>
      <c r="R274" s="365"/>
    </row>
    <row r="275" spans="1:18" ht="15" customHeight="1">
      <c r="A275" s="317">
        <v>2013</v>
      </c>
      <c r="B275" s="273" t="s">
        <v>135</v>
      </c>
      <c r="C275" s="597"/>
      <c r="D275" s="597"/>
      <c r="E275" s="597"/>
      <c r="F275" s="275">
        <v>1</v>
      </c>
      <c r="G275" s="273"/>
      <c r="H275" s="273">
        <v>1</v>
      </c>
      <c r="I275" s="273">
        <v>1</v>
      </c>
      <c r="J275" s="274"/>
      <c r="K275" s="315"/>
      <c r="L275" s="315"/>
      <c r="M275" s="369">
        <v>1934</v>
      </c>
      <c r="N275" s="314" t="s">
        <v>133</v>
      </c>
      <c r="O275" s="364"/>
      <c r="P275" s="470"/>
      <c r="Q275" s="256"/>
      <c r="R275" s="365"/>
    </row>
    <row r="276" spans="1:18" ht="15" customHeight="1">
      <c r="A276" s="317">
        <v>2013</v>
      </c>
      <c r="B276" s="273" t="s">
        <v>135</v>
      </c>
      <c r="C276" s="597"/>
      <c r="D276" s="597"/>
      <c r="E276" s="597"/>
      <c r="F276" s="275">
        <v>1</v>
      </c>
      <c r="G276" s="273">
        <v>1</v>
      </c>
      <c r="H276" s="273"/>
      <c r="I276" s="273">
        <v>1</v>
      </c>
      <c r="J276" s="274"/>
      <c r="K276" s="315"/>
      <c r="L276" s="315"/>
      <c r="M276" s="369">
        <v>1937</v>
      </c>
      <c r="N276" s="314" t="s">
        <v>133</v>
      </c>
      <c r="O276" s="364"/>
      <c r="P276" s="371"/>
      <c r="Q276" s="256"/>
      <c r="R276" s="365"/>
    </row>
    <row r="277" spans="1:18" ht="15" customHeight="1">
      <c r="A277" s="317">
        <v>2013</v>
      </c>
      <c r="B277" s="273" t="s">
        <v>135</v>
      </c>
      <c r="C277" s="597"/>
      <c r="D277" s="597"/>
      <c r="E277" s="597"/>
      <c r="F277" s="275">
        <v>1</v>
      </c>
      <c r="G277" s="317"/>
      <c r="H277" s="273">
        <v>1</v>
      </c>
      <c r="I277" s="273">
        <v>1</v>
      </c>
      <c r="J277" s="273"/>
      <c r="K277" s="317"/>
      <c r="L277" s="317"/>
      <c r="M277" s="369">
        <v>1933</v>
      </c>
      <c r="N277" s="314" t="s">
        <v>133</v>
      </c>
      <c r="O277" s="364"/>
      <c r="P277" s="371"/>
      <c r="Q277" s="256"/>
      <c r="R277" s="365"/>
    </row>
    <row r="278" spans="1:18" ht="15" customHeight="1">
      <c r="A278" s="317">
        <v>2013</v>
      </c>
      <c r="B278" s="273" t="s">
        <v>135</v>
      </c>
      <c r="C278" s="597"/>
      <c r="D278" s="597"/>
      <c r="E278" s="597"/>
      <c r="F278" s="275">
        <v>1</v>
      </c>
      <c r="G278" s="273">
        <v>1</v>
      </c>
      <c r="H278" s="273"/>
      <c r="I278" s="273">
        <v>1</v>
      </c>
      <c r="J278" s="274"/>
      <c r="K278" s="315"/>
      <c r="L278" s="315"/>
      <c r="M278" s="369">
        <v>1954</v>
      </c>
      <c r="N278" s="314" t="s">
        <v>133</v>
      </c>
      <c r="O278" s="364"/>
      <c r="P278" s="470"/>
      <c r="Q278" s="256"/>
      <c r="R278" s="365"/>
    </row>
    <row r="279" spans="1:18" ht="15" customHeight="1">
      <c r="A279" s="317">
        <v>2013</v>
      </c>
      <c r="B279" s="273" t="s">
        <v>135</v>
      </c>
      <c r="C279" s="597"/>
      <c r="D279" s="597"/>
      <c r="E279" s="597"/>
      <c r="F279" s="275">
        <v>1</v>
      </c>
      <c r="G279" s="273"/>
      <c r="H279" s="273">
        <v>1</v>
      </c>
      <c r="I279" s="273">
        <v>1</v>
      </c>
      <c r="J279" s="274"/>
      <c r="K279" s="315"/>
      <c r="L279" s="315"/>
      <c r="M279" s="369">
        <v>1928</v>
      </c>
      <c r="N279" s="314" t="s">
        <v>133</v>
      </c>
      <c r="O279" s="364"/>
      <c r="P279" s="470"/>
      <c r="Q279" s="256"/>
      <c r="R279" s="365"/>
    </row>
    <row r="280" spans="1:18" ht="15" customHeight="1">
      <c r="A280" s="317">
        <v>2013</v>
      </c>
      <c r="B280" s="273" t="s">
        <v>135</v>
      </c>
      <c r="C280" s="597"/>
      <c r="D280" s="597"/>
      <c r="E280" s="597"/>
      <c r="F280" s="275">
        <v>1</v>
      </c>
      <c r="G280" s="273"/>
      <c r="H280" s="273">
        <v>1</v>
      </c>
      <c r="I280" s="273">
        <v>1</v>
      </c>
      <c r="J280" s="274"/>
      <c r="K280" s="315"/>
      <c r="L280" s="315"/>
      <c r="M280" s="369">
        <v>1940</v>
      </c>
      <c r="N280" s="314" t="s">
        <v>133</v>
      </c>
      <c r="O280" s="364"/>
      <c r="P280" s="371"/>
      <c r="Q280" s="256"/>
      <c r="R280" s="365"/>
    </row>
    <row r="281" spans="1:18" ht="15" customHeight="1">
      <c r="A281" s="317">
        <v>2013</v>
      </c>
      <c r="B281" s="273" t="s">
        <v>135</v>
      </c>
      <c r="C281" s="597"/>
      <c r="D281" s="597"/>
      <c r="E281" s="597"/>
      <c r="F281" s="275">
        <v>1</v>
      </c>
      <c r="G281" s="273"/>
      <c r="H281" s="273">
        <v>1</v>
      </c>
      <c r="I281" s="273">
        <v>1</v>
      </c>
      <c r="J281" s="274"/>
      <c r="K281" s="315"/>
      <c r="L281" s="315"/>
      <c r="M281" s="369">
        <v>1986</v>
      </c>
      <c r="N281" s="314" t="s">
        <v>133</v>
      </c>
      <c r="O281" s="364"/>
      <c r="P281" s="371"/>
      <c r="Q281" s="256"/>
      <c r="R281" s="365"/>
    </row>
    <row r="282" spans="1:18" ht="15" customHeight="1">
      <c r="A282" s="317">
        <v>2013</v>
      </c>
      <c r="B282" s="273" t="s">
        <v>135</v>
      </c>
      <c r="C282" s="597"/>
      <c r="D282" s="597"/>
      <c r="E282" s="597"/>
      <c r="F282" s="275">
        <v>1</v>
      </c>
      <c r="G282" s="273"/>
      <c r="H282" s="273">
        <v>1</v>
      </c>
      <c r="I282" s="273">
        <v>1</v>
      </c>
      <c r="J282" s="274"/>
      <c r="K282" s="315"/>
      <c r="L282" s="315"/>
      <c r="M282" s="369">
        <v>1935</v>
      </c>
      <c r="N282" s="314" t="s">
        <v>133</v>
      </c>
      <c r="O282" s="364"/>
      <c r="P282" s="371"/>
      <c r="Q282" s="256"/>
      <c r="R282" s="365"/>
    </row>
    <row r="283" spans="1:18" ht="15" customHeight="1">
      <c r="A283" s="317">
        <v>2013</v>
      </c>
      <c r="B283" s="273" t="s">
        <v>135</v>
      </c>
      <c r="C283" s="597"/>
      <c r="D283" s="597"/>
      <c r="E283" s="597"/>
      <c r="F283" s="275">
        <v>1</v>
      </c>
      <c r="G283" s="273">
        <v>1</v>
      </c>
      <c r="H283" s="273"/>
      <c r="I283" s="273">
        <v>1</v>
      </c>
      <c r="J283" s="274"/>
      <c r="K283" s="315"/>
      <c r="L283" s="315"/>
      <c r="M283" s="369">
        <v>1942</v>
      </c>
      <c r="N283" s="314" t="s">
        <v>133</v>
      </c>
      <c r="O283" s="364"/>
      <c r="P283" s="470"/>
      <c r="Q283" s="256"/>
      <c r="R283" s="365"/>
    </row>
    <row r="284" spans="1:18" ht="15" customHeight="1">
      <c r="A284" s="317">
        <v>2013</v>
      </c>
      <c r="B284" s="273" t="s">
        <v>135</v>
      </c>
      <c r="C284" s="597"/>
      <c r="D284" s="597"/>
      <c r="E284" s="597"/>
      <c r="F284" s="275">
        <v>1</v>
      </c>
      <c r="G284" s="273"/>
      <c r="H284" s="273">
        <v>1</v>
      </c>
      <c r="I284" s="273">
        <v>1</v>
      </c>
      <c r="J284" s="274"/>
      <c r="K284" s="315"/>
      <c r="L284" s="315"/>
      <c r="M284" s="369">
        <v>1942</v>
      </c>
      <c r="N284" s="314" t="s">
        <v>133</v>
      </c>
      <c r="O284" s="364"/>
      <c r="P284" s="371"/>
      <c r="Q284" s="256"/>
      <c r="R284" s="365"/>
    </row>
    <row r="285" spans="1:18" ht="15" customHeight="1">
      <c r="A285" s="317">
        <v>2013</v>
      </c>
      <c r="B285" s="273" t="s">
        <v>135</v>
      </c>
      <c r="C285" s="597"/>
      <c r="D285" s="597"/>
      <c r="E285" s="597"/>
      <c r="F285" s="275">
        <v>1</v>
      </c>
      <c r="G285" s="273">
        <v>1</v>
      </c>
      <c r="H285" s="273"/>
      <c r="I285" s="273"/>
      <c r="J285" s="75">
        <v>1</v>
      </c>
      <c r="K285" s="48" t="s">
        <v>59</v>
      </c>
      <c r="L285" s="48" t="s">
        <v>59</v>
      </c>
      <c r="M285" s="369">
        <v>1965</v>
      </c>
      <c r="N285" s="314" t="s">
        <v>133</v>
      </c>
      <c r="O285" s="364"/>
      <c r="P285" s="470"/>
      <c r="Q285" s="256"/>
      <c r="R285" s="365"/>
    </row>
    <row r="286" spans="1:18" ht="15" customHeight="1">
      <c r="A286" s="317">
        <v>2013</v>
      </c>
      <c r="B286" s="273" t="s">
        <v>135</v>
      </c>
      <c r="C286" s="597"/>
      <c r="D286" s="597"/>
      <c r="E286" s="597"/>
      <c r="F286" s="275">
        <v>1</v>
      </c>
      <c r="G286" s="273"/>
      <c r="H286" s="273">
        <v>1</v>
      </c>
      <c r="I286" s="273">
        <v>1</v>
      </c>
      <c r="J286" s="274"/>
      <c r="K286" s="315"/>
      <c r="L286" s="315"/>
      <c r="M286" s="369">
        <v>1917</v>
      </c>
      <c r="N286" s="314" t="s">
        <v>133</v>
      </c>
      <c r="O286" s="364"/>
      <c r="P286" s="371"/>
      <c r="Q286" s="256"/>
      <c r="R286" s="365"/>
    </row>
    <row r="287" spans="1:18" ht="15" customHeight="1">
      <c r="A287" s="317">
        <v>2013</v>
      </c>
      <c r="B287" s="273" t="s">
        <v>135</v>
      </c>
      <c r="C287" s="597"/>
      <c r="D287" s="597"/>
      <c r="E287" s="597"/>
      <c r="F287" s="275">
        <v>1</v>
      </c>
      <c r="G287" s="273">
        <v>1</v>
      </c>
      <c r="H287" s="273"/>
      <c r="I287" s="273">
        <v>1</v>
      </c>
      <c r="J287" s="274"/>
      <c r="K287" s="315"/>
      <c r="L287" s="315"/>
      <c r="M287" s="369">
        <v>1930</v>
      </c>
      <c r="N287" s="314" t="s">
        <v>133</v>
      </c>
      <c r="O287" s="364"/>
      <c r="P287" s="371"/>
      <c r="Q287" s="256"/>
      <c r="R287" s="365"/>
    </row>
    <row r="288" spans="1:18" ht="15" customHeight="1">
      <c r="A288" s="317">
        <v>2013</v>
      </c>
      <c r="B288" s="273" t="s">
        <v>135</v>
      </c>
      <c r="C288" s="597"/>
      <c r="D288" s="597"/>
      <c r="E288" s="597"/>
      <c r="F288" s="275">
        <v>1</v>
      </c>
      <c r="G288" s="273"/>
      <c r="H288" s="273">
        <v>1</v>
      </c>
      <c r="I288" s="273">
        <v>1</v>
      </c>
      <c r="J288" s="274"/>
      <c r="K288" s="315"/>
      <c r="L288" s="315"/>
      <c r="M288" s="369">
        <v>1935</v>
      </c>
      <c r="N288" s="314" t="s">
        <v>133</v>
      </c>
      <c r="O288" s="364"/>
      <c r="P288" s="371"/>
      <c r="Q288" s="256"/>
      <c r="R288" s="365"/>
    </row>
    <row r="289" spans="1:18" ht="15" customHeight="1">
      <c r="A289" s="317">
        <v>2013</v>
      </c>
      <c r="B289" s="273" t="s">
        <v>135</v>
      </c>
      <c r="C289" s="597"/>
      <c r="D289" s="597"/>
      <c r="E289" s="597"/>
      <c r="F289" s="275">
        <v>1</v>
      </c>
      <c r="G289" s="273"/>
      <c r="H289" s="273">
        <v>1</v>
      </c>
      <c r="I289" s="273">
        <v>1</v>
      </c>
      <c r="J289" s="274"/>
      <c r="K289" s="315"/>
      <c r="L289" s="315"/>
      <c r="M289" s="369">
        <v>1927</v>
      </c>
      <c r="N289" s="314" t="s">
        <v>133</v>
      </c>
      <c r="O289" s="364"/>
      <c r="P289" s="371"/>
      <c r="Q289" s="256"/>
      <c r="R289" s="365"/>
    </row>
    <row r="290" spans="1:18" ht="15" customHeight="1">
      <c r="A290" s="317">
        <v>2013</v>
      </c>
      <c r="B290" s="273" t="s">
        <v>135</v>
      </c>
      <c r="C290" s="597"/>
      <c r="D290" s="597"/>
      <c r="E290" s="597"/>
      <c r="F290" s="275">
        <v>1</v>
      </c>
      <c r="G290" s="273">
        <v>1</v>
      </c>
      <c r="H290" s="273"/>
      <c r="I290" s="273">
        <v>1</v>
      </c>
      <c r="J290" s="274"/>
      <c r="K290" s="315"/>
      <c r="L290" s="315"/>
      <c r="M290" s="369">
        <v>1956</v>
      </c>
      <c r="N290" s="314" t="s">
        <v>133</v>
      </c>
      <c r="O290" s="364"/>
      <c r="P290" s="470"/>
      <c r="Q290" s="256"/>
      <c r="R290" s="365"/>
    </row>
    <row r="291" spans="1:21" ht="15" customHeight="1">
      <c r="A291" s="317">
        <v>2013</v>
      </c>
      <c r="B291" s="273" t="s">
        <v>135</v>
      </c>
      <c r="C291" s="597"/>
      <c r="D291" s="597"/>
      <c r="E291" s="597"/>
      <c r="F291" s="275">
        <v>1</v>
      </c>
      <c r="G291" s="273"/>
      <c r="H291" s="273">
        <v>1</v>
      </c>
      <c r="I291" s="273">
        <v>1</v>
      </c>
      <c r="J291" s="274"/>
      <c r="K291" s="315"/>
      <c r="L291" s="315"/>
      <c r="M291" s="369">
        <v>1971</v>
      </c>
      <c r="N291" s="314" t="s">
        <v>133</v>
      </c>
      <c r="O291" s="364"/>
      <c r="P291" s="371"/>
      <c r="Q291" s="256"/>
      <c r="R291" s="365"/>
      <c r="T291" s="306"/>
      <c r="U291" s="306"/>
    </row>
    <row r="292" spans="1:18" s="3" customFormat="1" ht="15" customHeight="1">
      <c r="A292" s="648" t="s">
        <v>163</v>
      </c>
      <c r="B292" s="649"/>
      <c r="C292" s="299"/>
      <c r="D292" s="299"/>
      <c r="E292" s="299"/>
      <c r="F292" s="350">
        <f>SUM(F249:F291)</f>
        <v>43</v>
      </c>
      <c r="G292" s="350">
        <f>SUM(G249:G291)</f>
        <v>18</v>
      </c>
      <c r="H292" s="350">
        <f>SUM(H249:H291)</f>
        <v>25</v>
      </c>
      <c r="I292" s="350">
        <f>SUM(I249:I291)</f>
        <v>42</v>
      </c>
      <c r="J292" s="350">
        <f>SUM(J249:J291)</f>
        <v>1</v>
      </c>
      <c r="K292" s="304"/>
      <c r="L292" s="304"/>
      <c r="M292" s="304"/>
      <c r="N292" s="304"/>
      <c r="O292" s="305"/>
      <c r="P292" s="351"/>
      <c r="Q292" s="352"/>
      <c r="R292" s="353" t="s">
        <v>154</v>
      </c>
    </row>
    <row r="293" spans="1:21" s="3" customFormat="1" ht="15" customHeight="1">
      <c r="A293" s="617" t="s">
        <v>150</v>
      </c>
      <c r="B293" s="618"/>
      <c r="C293" s="339"/>
      <c r="D293" s="339"/>
      <c r="E293" s="339"/>
      <c r="F293" s="339"/>
      <c r="G293" s="339"/>
      <c r="H293" s="339"/>
      <c r="I293" s="339"/>
      <c r="J293" s="339"/>
      <c r="K293" s="339"/>
      <c r="L293" s="339"/>
      <c r="M293" s="339"/>
      <c r="N293" s="339"/>
      <c r="O293" s="354"/>
      <c r="P293" s="354"/>
      <c r="Q293" s="355"/>
      <c r="R293" s="339"/>
      <c r="S293" s="356"/>
      <c r="T293" s="357"/>
      <c r="U293" s="358"/>
    </row>
    <row r="294" spans="1:18" ht="30" customHeight="1">
      <c r="A294" s="4" t="s">
        <v>124</v>
      </c>
      <c r="B294" s="4" t="s">
        <v>125</v>
      </c>
      <c r="C294" s="4" t="s">
        <v>138</v>
      </c>
      <c r="D294" s="4" t="s">
        <v>44</v>
      </c>
      <c r="E294" s="4" t="s">
        <v>45</v>
      </c>
      <c r="F294" s="298" t="s">
        <v>62</v>
      </c>
      <c r="G294" s="4" t="s">
        <v>156</v>
      </c>
      <c r="H294" s="4" t="s">
        <v>157</v>
      </c>
      <c r="I294" s="4" t="s">
        <v>69</v>
      </c>
      <c r="J294" s="4" t="s">
        <v>63</v>
      </c>
      <c r="K294" s="4" t="s">
        <v>216</v>
      </c>
      <c r="L294" s="4" t="s">
        <v>18</v>
      </c>
      <c r="M294" s="4" t="s">
        <v>61</v>
      </c>
      <c r="N294" s="4" t="s">
        <v>10</v>
      </c>
      <c r="O294" s="303" t="s">
        <v>122</v>
      </c>
      <c r="P294" s="303" t="s">
        <v>123</v>
      </c>
      <c r="Q294" s="344" t="s">
        <v>11</v>
      </c>
      <c r="R294" s="344" t="s">
        <v>21</v>
      </c>
    </row>
    <row r="295" spans="1:18" s="3" customFormat="1" ht="15" customHeight="1">
      <c r="A295" s="648" t="s">
        <v>81</v>
      </c>
      <c r="B295" s="649"/>
      <c r="C295" s="299"/>
      <c r="D295" s="299"/>
      <c r="E295" s="299"/>
      <c r="F295" s="350">
        <v>0</v>
      </c>
      <c r="G295" s="350">
        <v>0</v>
      </c>
      <c r="H295" s="350">
        <v>0</v>
      </c>
      <c r="I295" s="350">
        <v>0</v>
      </c>
      <c r="J295" s="350">
        <v>0</v>
      </c>
      <c r="K295" s="304"/>
      <c r="L295" s="304"/>
      <c r="M295" s="304"/>
      <c r="N295" s="304"/>
      <c r="O295" s="305"/>
      <c r="P295" s="351"/>
      <c r="Q295" s="352"/>
      <c r="R295" s="353" t="s">
        <v>154</v>
      </c>
    </row>
    <row r="296" spans="1:21" s="3" customFormat="1" ht="15" customHeight="1">
      <c r="A296" s="617" t="s">
        <v>151</v>
      </c>
      <c r="B296" s="618"/>
      <c r="C296" s="339"/>
      <c r="D296" s="339"/>
      <c r="E296" s="339"/>
      <c r="F296" s="339"/>
      <c r="G296" s="339"/>
      <c r="H296" s="339"/>
      <c r="I296" s="339"/>
      <c r="J296" s="339"/>
      <c r="K296" s="339"/>
      <c r="L296" s="339"/>
      <c r="M296" s="339"/>
      <c r="N296" s="339"/>
      <c r="O296" s="354"/>
      <c r="P296" s="354"/>
      <c r="Q296" s="355"/>
      <c r="R296" s="339"/>
      <c r="S296" s="356"/>
      <c r="T296" s="357"/>
      <c r="U296" s="358"/>
    </row>
    <row r="297" spans="1:18" ht="30" customHeight="1">
      <c r="A297" s="4" t="s">
        <v>124</v>
      </c>
      <c r="B297" s="4" t="s">
        <v>125</v>
      </c>
      <c r="C297" s="4" t="s">
        <v>138</v>
      </c>
      <c r="D297" s="4" t="s">
        <v>44</v>
      </c>
      <c r="E297" s="4" t="s">
        <v>45</v>
      </c>
      <c r="F297" s="298" t="s">
        <v>62</v>
      </c>
      <c r="G297" s="4" t="s">
        <v>156</v>
      </c>
      <c r="H297" s="4" t="s">
        <v>157</v>
      </c>
      <c r="I297" s="4" t="s">
        <v>69</v>
      </c>
      <c r="J297" s="4" t="s">
        <v>63</v>
      </c>
      <c r="K297" s="4" t="s">
        <v>216</v>
      </c>
      <c r="L297" s="4" t="s">
        <v>18</v>
      </c>
      <c r="M297" s="4" t="s">
        <v>61</v>
      </c>
      <c r="N297" s="4" t="s">
        <v>10</v>
      </c>
      <c r="O297" s="303" t="s">
        <v>122</v>
      </c>
      <c r="P297" s="303" t="s">
        <v>123</v>
      </c>
      <c r="Q297" s="344" t="s">
        <v>11</v>
      </c>
      <c r="R297" s="344" t="s">
        <v>21</v>
      </c>
    </row>
    <row r="298" spans="1:18" ht="15" customHeight="1">
      <c r="A298" s="317">
        <v>2013</v>
      </c>
      <c r="B298" s="273" t="s">
        <v>152</v>
      </c>
      <c r="C298" s="597"/>
      <c r="D298" s="597"/>
      <c r="E298" s="597"/>
      <c r="F298" s="275">
        <v>1</v>
      </c>
      <c r="G298" s="273"/>
      <c r="H298" s="273">
        <v>1</v>
      </c>
      <c r="I298" s="273">
        <v>1</v>
      </c>
      <c r="J298" s="374"/>
      <c r="K298" s="281"/>
      <c r="L298" s="281"/>
      <c r="M298" s="369">
        <v>1944</v>
      </c>
      <c r="N298" s="314" t="s">
        <v>133</v>
      </c>
      <c r="O298" s="364"/>
      <c r="P298" s="346"/>
      <c r="Q298" s="256"/>
      <c r="R298" s="365"/>
    </row>
    <row r="299" spans="1:18" ht="15" customHeight="1">
      <c r="A299" s="317">
        <v>2013</v>
      </c>
      <c r="B299" s="273" t="s">
        <v>152</v>
      </c>
      <c r="C299" s="597"/>
      <c r="D299" s="597"/>
      <c r="E299" s="597"/>
      <c r="F299" s="275">
        <v>1</v>
      </c>
      <c r="G299" s="273"/>
      <c r="H299" s="273">
        <v>1</v>
      </c>
      <c r="I299" s="273">
        <v>1</v>
      </c>
      <c r="J299" s="374"/>
      <c r="K299" s="281"/>
      <c r="L299" s="281"/>
      <c r="M299" s="369">
        <v>1951</v>
      </c>
      <c r="N299" s="314" t="s">
        <v>133</v>
      </c>
      <c r="O299" s="364"/>
      <c r="P299" s="346"/>
      <c r="Q299" s="256"/>
      <c r="R299" s="365"/>
    </row>
    <row r="300" spans="1:18" s="17" customFormat="1" ht="15" customHeight="1">
      <c r="A300" s="317">
        <v>2013</v>
      </c>
      <c r="B300" s="75" t="s">
        <v>152</v>
      </c>
      <c r="C300" s="597"/>
      <c r="D300" s="597"/>
      <c r="E300" s="597"/>
      <c r="F300" s="68">
        <v>1</v>
      </c>
      <c r="G300" s="75">
        <v>1</v>
      </c>
      <c r="H300" s="75"/>
      <c r="I300" s="75">
        <v>1</v>
      </c>
      <c r="J300" s="283"/>
      <c r="K300" s="281"/>
      <c r="L300" s="281"/>
      <c r="M300" s="279">
        <v>1993</v>
      </c>
      <c r="N300" s="314" t="s">
        <v>133</v>
      </c>
      <c r="O300" s="204"/>
      <c r="P300" s="154"/>
      <c r="Q300" s="114"/>
      <c r="R300" s="82"/>
    </row>
    <row r="301" spans="1:18" ht="15" customHeight="1">
      <c r="A301" s="317">
        <v>2013</v>
      </c>
      <c r="B301" s="273" t="s">
        <v>152</v>
      </c>
      <c r="C301" s="597"/>
      <c r="D301" s="597"/>
      <c r="E301" s="597"/>
      <c r="F301" s="275">
        <v>1</v>
      </c>
      <c r="G301" s="273">
        <v>1</v>
      </c>
      <c r="H301" s="273"/>
      <c r="I301" s="273">
        <v>1</v>
      </c>
      <c r="J301" s="374"/>
      <c r="K301" s="281"/>
      <c r="L301" s="281"/>
      <c r="M301" s="369">
        <v>1991</v>
      </c>
      <c r="N301" s="314" t="s">
        <v>133</v>
      </c>
      <c r="O301" s="364"/>
      <c r="P301" s="346"/>
      <c r="Q301" s="256"/>
      <c r="R301" s="365"/>
    </row>
    <row r="302" spans="1:18" s="3" customFormat="1" ht="15" customHeight="1">
      <c r="A302" s="648" t="s">
        <v>82</v>
      </c>
      <c r="B302" s="649"/>
      <c r="C302" s="299" t="s">
        <v>154</v>
      </c>
      <c r="D302" s="299"/>
      <c r="E302" s="299"/>
      <c r="F302" s="350">
        <f>SUM(F298:F301)</f>
        <v>4</v>
      </c>
      <c r="G302" s="350">
        <f>SUM(G298:G301)</f>
        <v>2</v>
      </c>
      <c r="H302" s="350">
        <f>SUM(H298:H301)</f>
        <v>2</v>
      </c>
      <c r="I302" s="350">
        <f>SUM(I298:I301)</f>
        <v>4</v>
      </c>
      <c r="J302" s="304">
        <f>SUM(J298:J301)</f>
        <v>0</v>
      </c>
      <c r="K302" s="361"/>
      <c r="L302" s="361"/>
      <c r="M302" s="361"/>
      <c r="N302" s="304"/>
      <c r="O302" s="305"/>
      <c r="P302" s="351"/>
      <c r="Q302" s="352"/>
      <c r="R302" s="353" t="s">
        <v>154</v>
      </c>
    </row>
    <row r="303" spans="1:32" s="323" customFormat="1" ht="15" customHeight="1">
      <c r="A303" s="654" t="s">
        <v>91</v>
      </c>
      <c r="B303" s="655"/>
      <c r="C303" s="12" t="s">
        <v>154</v>
      </c>
      <c r="D303" s="12"/>
      <c r="E303" s="12"/>
      <c r="F303" s="211">
        <f>F6+F155+F175+F225+F228+F246+F292+F295+F302</f>
        <v>273</v>
      </c>
      <c r="G303" s="211">
        <f>G6+G155+G175+G225+G228+G246+G292+G295+G302</f>
        <v>114</v>
      </c>
      <c r="H303" s="211">
        <f>H6+H155+H175+H225+H228+H246+H292+H295+H302</f>
        <v>159</v>
      </c>
      <c r="I303" s="211">
        <f>I6+I155+I175+I225+I228+I246+I292+I295+I302</f>
        <v>266</v>
      </c>
      <c r="J303" s="375">
        <f>J6+J155+J175+J225+J228+J246+J292+J295+J302</f>
        <v>7</v>
      </c>
      <c r="K303" s="211"/>
      <c r="L303" s="211"/>
      <c r="M303" s="376"/>
      <c r="N303" s="211"/>
      <c r="O303" s="377"/>
      <c r="P303" s="377"/>
      <c r="Q303" s="378"/>
      <c r="R303" s="379" t="s">
        <v>154</v>
      </c>
      <c r="S303" s="380"/>
      <c r="T303" s="380"/>
      <c r="U303" s="380"/>
      <c r="V303" s="380"/>
      <c r="W303" s="380"/>
      <c r="X303" s="380"/>
      <c r="Y303" s="380"/>
      <c r="Z303" s="380"/>
      <c r="AA303" s="380"/>
      <c r="AB303" s="380"/>
      <c r="AC303" s="380"/>
      <c r="AD303" s="380"/>
      <c r="AE303" s="380"/>
      <c r="AF303" s="380"/>
    </row>
    <row r="305" spans="1:16" ht="18.75" customHeight="1">
      <c r="A305" s="131"/>
      <c r="D305" s="277"/>
      <c r="E305" s="384"/>
      <c r="F305" s="384"/>
      <c r="G305" s="277"/>
      <c r="H305" s="277"/>
      <c r="I305" s="277"/>
      <c r="J305" s="277"/>
      <c r="N305" s="277"/>
      <c r="O305" s="385"/>
      <c r="P305" s="386"/>
    </row>
  </sheetData>
  <mergeCells count="21">
    <mergeCell ref="A303:B303"/>
    <mergeCell ref="A247:B247"/>
    <mergeCell ref="A292:B292"/>
    <mergeCell ref="A293:B293"/>
    <mergeCell ref="A295:B295"/>
    <mergeCell ref="A229:B229"/>
    <mergeCell ref="A246:B246"/>
    <mergeCell ref="A296:B296"/>
    <mergeCell ref="A302:B302"/>
    <mergeCell ref="A176:B176"/>
    <mergeCell ref="A225:B225"/>
    <mergeCell ref="A226:B226"/>
    <mergeCell ref="A228:B228"/>
    <mergeCell ref="A7:B7"/>
    <mergeCell ref="A155:B155"/>
    <mergeCell ref="A156:B156"/>
    <mergeCell ref="A175:B175"/>
    <mergeCell ref="A1:Q1"/>
    <mergeCell ref="A2:R2"/>
    <mergeCell ref="A3:B3"/>
    <mergeCell ref="A6:B6"/>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Foglio5">
    <tabColor indexed="27"/>
  </sheetPr>
  <dimension ref="A1:AF37"/>
  <sheetViews>
    <sheetView zoomScale="200" zoomScaleNormal="200" workbookViewId="0" topLeftCell="M46">
      <selection activeCell="D25" sqref="D25"/>
    </sheetView>
  </sheetViews>
  <sheetFormatPr defaultColWidth="9.140625" defaultRowHeight="12.75"/>
  <cols>
    <col min="1" max="1" width="14.28125" style="38" customWidth="1"/>
    <col min="2" max="2" width="27.421875" style="38" customWidth="1"/>
    <col min="3" max="4" width="20.7109375" style="17" customWidth="1"/>
    <col min="5" max="5" width="20.7109375" style="38" customWidth="1"/>
    <col min="6" max="6" width="7.7109375" style="17" customWidth="1"/>
    <col min="7" max="7" width="5.7109375" style="17" customWidth="1"/>
    <col min="8" max="8" width="5.7109375" style="61" customWidth="1"/>
    <col min="9" max="9" width="9.7109375" style="61" customWidth="1"/>
    <col min="10" max="10" width="9.7109375" style="17" customWidth="1"/>
    <col min="11" max="12" width="13.7109375" style="17" customWidth="1"/>
    <col min="13" max="13" width="10.140625" style="17" customWidth="1"/>
    <col min="14" max="14" width="15.7109375" style="17" customWidth="1"/>
    <col min="15" max="15" width="15.7109375" style="164" customWidth="1"/>
    <col min="16" max="16" width="12.421875" style="164" customWidth="1"/>
    <col min="17" max="17" width="13.421875" style="230" customWidth="1"/>
    <col min="18" max="18" width="18.8515625" style="61" customWidth="1"/>
    <col min="19" max="16384" width="9.140625" style="17" customWidth="1"/>
  </cols>
  <sheetData>
    <row r="1" spans="1:18" ht="30" customHeight="1">
      <c r="A1" s="623" t="s">
        <v>73</v>
      </c>
      <c r="B1" s="624"/>
      <c r="C1" s="624"/>
      <c r="D1" s="624"/>
      <c r="E1" s="624"/>
      <c r="F1" s="624"/>
      <c r="G1" s="624"/>
      <c r="H1" s="624"/>
      <c r="I1" s="624"/>
      <c r="J1" s="624"/>
      <c r="K1" s="624"/>
      <c r="L1" s="624"/>
      <c r="M1" s="624"/>
      <c r="N1" s="624"/>
      <c r="O1" s="624"/>
      <c r="P1" s="624"/>
      <c r="Q1" s="656"/>
      <c r="R1" s="468">
        <v>40070233</v>
      </c>
    </row>
    <row r="2" spans="1:18" ht="39" customHeight="1">
      <c r="A2" s="653" t="s">
        <v>74</v>
      </c>
      <c r="B2" s="619"/>
      <c r="C2" s="619"/>
      <c r="D2" s="619"/>
      <c r="E2" s="619"/>
      <c r="F2" s="619"/>
      <c r="G2" s="619"/>
      <c r="H2" s="619"/>
      <c r="I2" s="619"/>
      <c r="J2" s="619"/>
      <c r="K2" s="619"/>
      <c r="L2" s="619"/>
      <c r="M2" s="619"/>
      <c r="N2" s="619"/>
      <c r="O2" s="619"/>
      <c r="P2" s="619"/>
      <c r="Q2" s="619"/>
      <c r="R2" s="619"/>
    </row>
    <row r="3" spans="1:18" s="43" customFormat="1" ht="15" customHeight="1">
      <c r="A3" s="650" t="s">
        <v>143</v>
      </c>
      <c r="B3" s="650"/>
      <c r="C3" s="20"/>
      <c r="D3" s="20"/>
      <c r="E3" s="20"/>
      <c r="F3" s="21"/>
      <c r="G3" s="22"/>
      <c r="H3" s="22"/>
      <c r="I3" s="22"/>
      <c r="J3" s="22"/>
      <c r="K3" s="22"/>
      <c r="L3" s="22"/>
      <c r="M3" s="22"/>
      <c r="N3" s="29"/>
      <c r="O3" s="145"/>
      <c r="P3" s="145"/>
      <c r="Q3" s="46"/>
      <c r="R3" s="46"/>
    </row>
    <row r="4" spans="1:18" ht="30" customHeight="1">
      <c r="A4" s="24" t="s">
        <v>124</v>
      </c>
      <c r="B4" s="24" t="s">
        <v>125</v>
      </c>
      <c r="C4" s="24" t="s">
        <v>138</v>
      </c>
      <c r="D4" s="24" t="s">
        <v>44</v>
      </c>
      <c r="E4" s="24" t="s">
        <v>45</v>
      </c>
      <c r="F4" s="23" t="s">
        <v>62</v>
      </c>
      <c r="G4" s="24" t="s">
        <v>156</v>
      </c>
      <c r="H4" s="24" t="s">
        <v>157</v>
      </c>
      <c r="I4" s="24" t="s">
        <v>69</v>
      </c>
      <c r="J4" s="24" t="s">
        <v>63</v>
      </c>
      <c r="K4" s="24" t="s">
        <v>216</v>
      </c>
      <c r="L4" s="24" t="s">
        <v>18</v>
      </c>
      <c r="M4" s="24" t="s">
        <v>61</v>
      </c>
      <c r="N4" s="24" t="s">
        <v>10</v>
      </c>
      <c r="O4" s="146" t="s">
        <v>122</v>
      </c>
      <c r="P4" s="146" t="s">
        <v>123</v>
      </c>
      <c r="Q4" s="140" t="s">
        <v>11</v>
      </c>
      <c r="R4" s="140" t="s">
        <v>27</v>
      </c>
    </row>
    <row r="5" spans="1:18" s="43" customFormat="1" ht="15" customHeight="1">
      <c r="A5" s="608" t="s">
        <v>158</v>
      </c>
      <c r="B5" s="608"/>
      <c r="C5" s="40" t="s">
        <v>154</v>
      </c>
      <c r="D5" s="40"/>
      <c r="E5" s="40"/>
      <c r="F5" s="51">
        <v>0</v>
      </c>
      <c r="G5" s="51">
        <v>0</v>
      </c>
      <c r="H5" s="51">
        <v>0</v>
      </c>
      <c r="I5" s="51">
        <v>0</v>
      </c>
      <c r="J5" s="72">
        <v>0</v>
      </c>
      <c r="K5" s="72"/>
      <c r="L5" s="72"/>
      <c r="M5" s="72"/>
      <c r="N5" s="81"/>
      <c r="O5" s="166"/>
      <c r="P5" s="166"/>
      <c r="Q5" s="228">
        <v>0</v>
      </c>
      <c r="R5" s="232"/>
    </row>
    <row r="6" spans="1:18" s="43" customFormat="1" ht="15" customHeight="1">
      <c r="A6" s="650" t="s">
        <v>144</v>
      </c>
      <c r="B6" s="650"/>
      <c r="C6" s="20" t="s">
        <v>154</v>
      </c>
      <c r="D6" s="20"/>
      <c r="E6" s="20"/>
      <c r="F6" s="20"/>
      <c r="G6" s="20"/>
      <c r="H6" s="20"/>
      <c r="I6" s="20"/>
      <c r="J6" s="20"/>
      <c r="K6" s="20"/>
      <c r="L6" s="20"/>
      <c r="M6" s="20"/>
      <c r="N6" s="20"/>
      <c r="O6" s="165"/>
      <c r="P6" s="165"/>
      <c r="Q6" s="229"/>
      <c r="R6" s="231"/>
    </row>
    <row r="7" spans="1:18" ht="30" customHeight="1">
      <c r="A7" s="24" t="s">
        <v>124</v>
      </c>
      <c r="B7" s="24" t="s">
        <v>125</v>
      </c>
      <c r="C7" s="24" t="s">
        <v>138</v>
      </c>
      <c r="D7" s="24" t="s">
        <v>44</v>
      </c>
      <c r="E7" s="24" t="s">
        <v>45</v>
      </c>
      <c r="F7" s="23" t="s">
        <v>62</v>
      </c>
      <c r="G7" s="24" t="s">
        <v>156</v>
      </c>
      <c r="H7" s="24" t="s">
        <v>157</v>
      </c>
      <c r="I7" s="24" t="s">
        <v>69</v>
      </c>
      <c r="J7" s="24" t="s">
        <v>63</v>
      </c>
      <c r="K7" s="24" t="s">
        <v>216</v>
      </c>
      <c r="L7" s="24" t="s">
        <v>18</v>
      </c>
      <c r="M7" s="24" t="s">
        <v>61</v>
      </c>
      <c r="N7" s="24" t="s">
        <v>10</v>
      </c>
      <c r="O7" s="146" t="s">
        <v>122</v>
      </c>
      <c r="P7" s="146" t="s">
        <v>123</v>
      </c>
      <c r="Q7" s="140" t="s">
        <v>11</v>
      </c>
      <c r="R7" s="140" t="s">
        <v>27</v>
      </c>
    </row>
    <row r="8" spans="1:18" s="43" customFormat="1" ht="15" customHeight="1">
      <c r="A8" s="608" t="s">
        <v>159</v>
      </c>
      <c r="B8" s="608"/>
      <c r="C8" s="40" t="s">
        <v>154</v>
      </c>
      <c r="D8" s="40"/>
      <c r="E8" s="72"/>
      <c r="F8" s="72">
        <v>0</v>
      </c>
      <c r="G8" s="72">
        <v>0</v>
      </c>
      <c r="H8" s="72">
        <v>0</v>
      </c>
      <c r="I8" s="72">
        <v>0</v>
      </c>
      <c r="J8" s="72">
        <v>0</v>
      </c>
      <c r="K8" s="72"/>
      <c r="L8" s="72"/>
      <c r="M8" s="72"/>
      <c r="N8" s="81"/>
      <c r="O8" s="166"/>
      <c r="P8" s="166"/>
      <c r="Q8" s="228">
        <v>0</v>
      </c>
      <c r="R8" s="232"/>
    </row>
    <row r="9" spans="1:18" s="43" customFormat="1" ht="15" customHeight="1">
      <c r="A9" s="650" t="s">
        <v>145</v>
      </c>
      <c r="B9" s="650"/>
      <c r="C9" s="20" t="s">
        <v>154</v>
      </c>
      <c r="D9" s="20"/>
      <c r="E9" s="20"/>
      <c r="F9" s="20"/>
      <c r="G9" s="20"/>
      <c r="H9" s="20"/>
      <c r="I9" s="20"/>
      <c r="J9" s="20"/>
      <c r="K9" s="20"/>
      <c r="L9" s="20"/>
      <c r="M9" s="20"/>
      <c r="N9" s="20"/>
      <c r="O9" s="165"/>
      <c r="P9" s="165"/>
      <c r="Q9" s="229"/>
      <c r="R9" s="231"/>
    </row>
    <row r="10" spans="1:18" ht="30" customHeight="1">
      <c r="A10" s="24" t="s">
        <v>124</v>
      </c>
      <c r="B10" s="24" t="s">
        <v>125</v>
      </c>
      <c r="C10" s="24" t="s">
        <v>138</v>
      </c>
      <c r="D10" s="24" t="s">
        <v>44</v>
      </c>
      <c r="E10" s="24" t="s">
        <v>45</v>
      </c>
      <c r="F10" s="23" t="s">
        <v>62</v>
      </c>
      <c r="G10" s="24" t="s">
        <v>156</v>
      </c>
      <c r="H10" s="24" t="s">
        <v>157</v>
      </c>
      <c r="I10" s="24" t="s">
        <v>69</v>
      </c>
      <c r="J10" s="24" t="s">
        <v>63</v>
      </c>
      <c r="K10" s="24" t="s">
        <v>216</v>
      </c>
      <c r="L10" s="24" t="s">
        <v>18</v>
      </c>
      <c r="M10" s="24" t="s">
        <v>61</v>
      </c>
      <c r="N10" s="24" t="s">
        <v>10</v>
      </c>
      <c r="O10" s="146" t="s">
        <v>122</v>
      </c>
      <c r="P10" s="146" t="s">
        <v>123</v>
      </c>
      <c r="Q10" s="140" t="s">
        <v>11</v>
      </c>
      <c r="R10" s="140" t="s">
        <v>27</v>
      </c>
    </row>
    <row r="11" spans="1:18" s="43" customFormat="1" ht="15" customHeight="1">
      <c r="A11" s="608" t="s">
        <v>160</v>
      </c>
      <c r="B11" s="608"/>
      <c r="C11" s="40" t="s">
        <v>154</v>
      </c>
      <c r="D11" s="40"/>
      <c r="E11" s="72"/>
      <c r="F11" s="51">
        <v>0</v>
      </c>
      <c r="G11" s="51">
        <v>0</v>
      </c>
      <c r="H11" s="51">
        <v>0</v>
      </c>
      <c r="I11" s="51">
        <v>0</v>
      </c>
      <c r="J11" s="72">
        <v>0</v>
      </c>
      <c r="K11" s="72"/>
      <c r="L11" s="72"/>
      <c r="M11" s="72"/>
      <c r="N11" s="81"/>
      <c r="O11" s="166"/>
      <c r="P11" s="166"/>
      <c r="Q11" s="228">
        <v>0</v>
      </c>
      <c r="R11" s="232"/>
    </row>
    <row r="12" spans="1:18" s="43" customFormat="1" ht="15" customHeight="1">
      <c r="A12" s="650" t="s">
        <v>146</v>
      </c>
      <c r="B12" s="650"/>
      <c r="C12" s="20" t="s">
        <v>154</v>
      </c>
      <c r="D12" s="20"/>
      <c r="E12" s="20"/>
      <c r="F12" s="20"/>
      <c r="G12" s="20"/>
      <c r="H12" s="20"/>
      <c r="I12" s="20"/>
      <c r="J12" s="20"/>
      <c r="K12" s="20"/>
      <c r="L12" s="20"/>
      <c r="M12" s="20"/>
      <c r="N12" s="20"/>
      <c r="O12" s="165"/>
      <c r="P12" s="165"/>
      <c r="Q12" s="229"/>
      <c r="R12" s="231"/>
    </row>
    <row r="13" spans="1:18" ht="30" customHeight="1">
      <c r="A13" s="24" t="s">
        <v>124</v>
      </c>
      <c r="B13" s="24" t="s">
        <v>125</v>
      </c>
      <c r="C13" s="24" t="s">
        <v>138</v>
      </c>
      <c r="D13" s="24" t="s">
        <v>44</v>
      </c>
      <c r="E13" s="24" t="s">
        <v>45</v>
      </c>
      <c r="F13" s="23" t="s">
        <v>62</v>
      </c>
      <c r="G13" s="24" t="s">
        <v>156</v>
      </c>
      <c r="H13" s="24" t="s">
        <v>157</v>
      </c>
      <c r="I13" s="24" t="s">
        <v>69</v>
      </c>
      <c r="J13" s="24" t="s">
        <v>63</v>
      </c>
      <c r="K13" s="24" t="s">
        <v>216</v>
      </c>
      <c r="L13" s="24" t="s">
        <v>18</v>
      </c>
      <c r="M13" s="24" t="s">
        <v>61</v>
      </c>
      <c r="N13" s="24" t="s">
        <v>10</v>
      </c>
      <c r="O13" s="146" t="s">
        <v>122</v>
      </c>
      <c r="P13" s="146" t="s">
        <v>123</v>
      </c>
      <c r="Q13" s="140" t="s">
        <v>11</v>
      </c>
      <c r="R13" s="140" t="s">
        <v>27</v>
      </c>
    </row>
    <row r="14" spans="1:18" s="43" customFormat="1" ht="15" customHeight="1">
      <c r="A14" s="608" t="s">
        <v>161</v>
      </c>
      <c r="B14" s="608"/>
      <c r="C14" s="40" t="s">
        <v>154</v>
      </c>
      <c r="D14" s="40"/>
      <c r="E14" s="72"/>
      <c r="F14" s="51">
        <v>0</v>
      </c>
      <c r="G14" s="51">
        <v>0</v>
      </c>
      <c r="H14" s="51">
        <v>0</v>
      </c>
      <c r="I14" s="51">
        <v>0</v>
      </c>
      <c r="J14" s="72">
        <v>0</v>
      </c>
      <c r="K14" s="72"/>
      <c r="L14" s="72"/>
      <c r="M14" s="72"/>
      <c r="N14" s="81"/>
      <c r="O14" s="166"/>
      <c r="P14" s="166"/>
      <c r="Q14" s="228">
        <v>0</v>
      </c>
      <c r="R14" s="232"/>
    </row>
    <row r="15" spans="1:18" s="43" customFormat="1" ht="15" customHeight="1">
      <c r="A15" s="650" t="s">
        <v>147</v>
      </c>
      <c r="B15" s="650"/>
      <c r="C15" s="20" t="s">
        <v>154</v>
      </c>
      <c r="D15" s="20"/>
      <c r="E15" s="20"/>
      <c r="F15" s="20"/>
      <c r="G15" s="20"/>
      <c r="H15" s="20"/>
      <c r="I15" s="20"/>
      <c r="J15" s="20"/>
      <c r="K15" s="20"/>
      <c r="L15" s="20"/>
      <c r="M15" s="20"/>
      <c r="N15" s="20"/>
      <c r="O15" s="165"/>
      <c r="P15" s="165"/>
      <c r="Q15" s="229"/>
      <c r="R15" s="231"/>
    </row>
    <row r="16" spans="1:18" ht="30" customHeight="1">
      <c r="A16" s="24" t="s">
        <v>124</v>
      </c>
      <c r="B16" s="24" t="s">
        <v>125</v>
      </c>
      <c r="C16" s="24" t="s">
        <v>138</v>
      </c>
      <c r="D16" s="24" t="s">
        <v>44</v>
      </c>
      <c r="E16" s="24" t="s">
        <v>45</v>
      </c>
      <c r="F16" s="23" t="s">
        <v>62</v>
      </c>
      <c r="G16" s="24" t="s">
        <v>156</v>
      </c>
      <c r="H16" s="24" t="s">
        <v>157</v>
      </c>
      <c r="I16" s="24" t="s">
        <v>69</v>
      </c>
      <c r="J16" s="24" t="s">
        <v>63</v>
      </c>
      <c r="K16" s="24" t="s">
        <v>216</v>
      </c>
      <c r="L16" s="24" t="s">
        <v>18</v>
      </c>
      <c r="M16" s="24" t="s">
        <v>61</v>
      </c>
      <c r="N16" s="24" t="s">
        <v>10</v>
      </c>
      <c r="O16" s="146" t="s">
        <v>122</v>
      </c>
      <c r="P16" s="146" t="s">
        <v>123</v>
      </c>
      <c r="Q16" s="140" t="s">
        <v>11</v>
      </c>
      <c r="R16" s="140" t="s">
        <v>27</v>
      </c>
    </row>
    <row r="17" spans="1:18" s="43" customFormat="1" ht="15" customHeight="1">
      <c r="A17" s="608" t="s">
        <v>162</v>
      </c>
      <c r="B17" s="608"/>
      <c r="C17" s="40" t="s">
        <v>154</v>
      </c>
      <c r="D17" s="40"/>
      <c r="E17" s="72"/>
      <c r="F17" s="51">
        <v>0</v>
      </c>
      <c r="G17" s="51">
        <v>0</v>
      </c>
      <c r="H17" s="51">
        <v>0</v>
      </c>
      <c r="I17" s="51">
        <v>0</v>
      </c>
      <c r="J17" s="72">
        <v>0</v>
      </c>
      <c r="K17" s="72"/>
      <c r="L17" s="72"/>
      <c r="M17" s="72"/>
      <c r="N17" s="81"/>
      <c r="O17" s="166"/>
      <c r="P17" s="166"/>
      <c r="Q17" s="228">
        <v>0</v>
      </c>
      <c r="R17" s="232"/>
    </row>
    <row r="18" spans="1:18" s="43" customFormat="1" ht="15" customHeight="1">
      <c r="A18" s="650" t="s">
        <v>148</v>
      </c>
      <c r="B18" s="650"/>
      <c r="C18" s="20" t="s">
        <v>154</v>
      </c>
      <c r="D18" s="20"/>
      <c r="E18" s="20"/>
      <c r="F18" s="20"/>
      <c r="G18" s="20"/>
      <c r="H18" s="20"/>
      <c r="I18" s="20"/>
      <c r="J18" s="20"/>
      <c r="K18" s="20"/>
      <c r="L18" s="20"/>
      <c r="M18" s="20"/>
      <c r="N18" s="20"/>
      <c r="O18" s="165"/>
      <c r="P18" s="165"/>
      <c r="Q18" s="229"/>
      <c r="R18" s="231"/>
    </row>
    <row r="19" spans="1:18" ht="30" customHeight="1">
      <c r="A19" s="24" t="s">
        <v>124</v>
      </c>
      <c r="B19" s="24" t="s">
        <v>125</v>
      </c>
      <c r="C19" s="24" t="s">
        <v>138</v>
      </c>
      <c r="D19" s="24" t="s">
        <v>44</v>
      </c>
      <c r="E19" s="24" t="s">
        <v>45</v>
      </c>
      <c r="F19" s="23" t="s">
        <v>62</v>
      </c>
      <c r="G19" s="24" t="s">
        <v>156</v>
      </c>
      <c r="H19" s="24" t="s">
        <v>157</v>
      </c>
      <c r="I19" s="24" t="s">
        <v>69</v>
      </c>
      <c r="J19" s="24" t="s">
        <v>63</v>
      </c>
      <c r="K19" s="24" t="s">
        <v>216</v>
      </c>
      <c r="L19" s="24" t="s">
        <v>18</v>
      </c>
      <c r="M19" s="24" t="s">
        <v>61</v>
      </c>
      <c r="N19" s="24" t="s">
        <v>10</v>
      </c>
      <c r="O19" s="146" t="s">
        <v>122</v>
      </c>
      <c r="P19" s="146" t="s">
        <v>123</v>
      </c>
      <c r="Q19" s="140" t="s">
        <v>11</v>
      </c>
      <c r="R19" s="140" t="s">
        <v>27</v>
      </c>
    </row>
    <row r="20" spans="1:18" s="43" customFormat="1" ht="15" customHeight="1">
      <c r="A20" s="608" t="s">
        <v>70</v>
      </c>
      <c r="B20" s="608"/>
      <c r="C20" s="40" t="s">
        <v>154</v>
      </c>
      <c r="D20" s="40"/>
      <c r="E20" s="72"/>
      <c r="F20" s="51">
        <v>0</v>
      </c>
      <c r="G20" s="51">
        <v>0</v>
      </c>
      <c r="H20" s="51">
        <v>0</v>
      </c>
      <c r="I20" s="51">
        <v>0</v>
      </c>
      <c r="J20" s="72">
        <v>0</v>
      </c>
      <c r="K20" s="72"/>
      <c r="L20" s="72"/>
      <c r="M20" s="72"/>
      <c r="N20" s="81"/>
      <c r="O20" s="166"/>
      <c r="P20" s="166"/>
      <c r="Q20" s="228">
        <v>0</v>
      </c>
      <c r="R20" s="232"/>
    </row>
    <row r="21" spans="1:18" s="43" customFormat="1" ht="15" customHeight="1">
      <c r="A21" s="650" t="s">
        <v>149</v>
      </c>
      <c r="B21" s="650"/>
      <c r="C21" s="20" t="s">
        <v>154</v>
      </c>
      <c r="D21" s="20"/>
      <c r="E21" s="20"/>
      <c r="F21" s="20"/>
      <c r="G21" s="20"/>
      <c r="H21" s="20"/>
      <c r="I21" s="20"/>
      <c r="J21" s="20"/>
      <c r="K21" s="20"/>
      <c r="L21" s="20"/>
      <c r="M21" s="20"/>
      <c r="N21" s="20"/>
      <c r="O21" s="165"/>
      <c r="P21" s="165"/>
      <c r="Q21" s="229"/>
      <c r="R21" s="231"/>
    </row>
    <row r="22" spans="1:18" ht="30" customHeight="1">
      <c r="A22" s="24" t="s">
        <v>124</v>
      </c>
      <c r="B22" s="24" t="s">
        <v>125</v>
      </c>
      <c r="C22" s="24" t="s">
        <v>138</v>
      </c>
      <c r="D22" s="24" t="s">
        <v>44</v>
      </c>
      <c r="E22" s="24" t="s">
        <v>45</v>
      </c>
      <c r="F22" s="23" t="s">
        <v>62</v>
      </c>
      <c r="G22" s="24" t="s">
        <v>156</v>
      </c>
      <c r="H22" s="24" t="s">
        <v>157</v>
      </c>
      <c r="I22" s="24" t="s">
        <v>69</v>
      </c>
      <c r="J22" s="24" t="s">
        <v>63</v>
      </c>
      <c r="K22" s="24" t="s">
        <v>216</v>
      </c>
      <c r="L22" s="24" t="s">
        <v>18</v>
      </c>
      <c r="M22" s="24" t="s">
        <v>61</v>
      </c>
      <c r="N22" s="24" t="s">
        <v>10</v>
      </c>
      <c r="O22" s="146" t="s">
        <v>122</v>
      </c>
      <c r="P22" s="146" t="s">
        <v>123</v>
      </c>
      <c r="Q22" s="140" t="s">
        <v>11</v>
      </c>
      <c r="R22" s="140" t="s">
        <v>27</v>
      </c>
    </row>
    <row r="23" spans="1:18" ht="15" customHeight="1">
      <c r="A23" s="75">
        <v>2012</v>
      </c>
      <c r="B23" s="75" t="s">
        <v>135</v>
      </c>
      <c r="C23" s="592"/>
      <c r="D23" s="592"/>
      <c r="E23" s="596"/>
      <c r="F23" s="68">
        <v>1</v>
      </c>
      <c r="G23" s="75">
        <v>1</v>
      </c>
      <c r="H23" s="75"/>
      <c r="I23" s="75">
        <v>1</v>
      </c>
      <c r="J23" s="25"/>
      <c r="K23" s="25"/>
      <c r="L23" s="25"/>
      <c r="M23" s="69">
        <v>1941</v>
      </c>
      <c r="N23" s="82" t="s">
        <v>85</v>
      </c>
      <c r="O23" s="167"/>
      <c r="P23" s="167"/>
      <c r="Q23" s="467">
        <v>865.24</v>
      </c>
      <c r="R23" s="82" t="s">
        <v>5</v>
      </c>
    </row>
    <row r="24" spans="1:18" ht="15" customHeight="1">
      <c r="A24" s="75">
        <v>2012</v>
      </c>
      <c r="B24" s="75" t="s">
        <v>135</v>
      </c>
      <c r="C24" s="592"/>
      <c r="D24" s="592"/>
      <c r="E24" s="596"/>
      <c r="F24" s="68">
        <v>1</v>
      </c>
      <c r="G24" s="75">
        <v>1</v>
      </c>
      <c r="H24" s="75"/>
      <c r="I24" s="75">
        <v>1</v>
      </c>
      <c r="J24" s="25"/>
      <c r="K24" s="25"/>
      <c r="L24" s="25"/>
      <c r="M24" s="69">
        <v>1938</v>
      </c>
      <c r="N24" s="82" t="s">
        <v>85</v>
      </c>
      <c r="O24" s="167"/>
      <c r="P24" s="167"/>
      <c r="Q24" s="467">
        <v>865.24</v>
      </c>
      <c r="R24" s="82" t="s">
        <v>5</v>
      </c>
    </row>
    <row r="25" spans="1:18" ht="15" customHeight="1">
      <c r="A25" s="75">
        <v>2012</v>
      </c>
      <c r="B25" s="75" t="s">
        <v>135</v>
      </c>
      <c r="C25" s="592"/>
      <c r="D25" s="592"/>
      <c r="E25" s="596"/>
      <c r="F25" s="68">
        <v>1</v>
      </c>
      <c r="G25" s="75">
        <v>1</v>
      </c>
      <c r="H25" s="75"/>
      <c r="I25" s="75">
        <v>1</v>
      </c>
      <c r="J25" s="25"/>
      <c r="K25" s="25"/>
      <c r="L25" s="25"/>
      <c r="M25" s="69">
        <v>1941</v>
      </c>
      <c r="N25" s="82" t="s">
        <v>85</v>
      </c>
      <c r="O25" s="167"/>
      <c r="P25" s="167"/>
      <c r="Q25" s="467">
        <v>865.24</v>
      </c>
      <c r="R25" s="82" t="s">
        <v>5</v>
      </c>
    </row>
    <row r="26" spans="1:18" ht="15" customHeight="1">
      <c r="A26" s="75">
        <v>2012</v>
      </c>
      <c r="B26" s="75" t="s">
        <v>135</v>
      </c>
      <c r="C26" s="592"/>
      <c r="D26" s="592"/>
      <c r="E26" s="596"/>
      <c r="F26" s="68">
        <v>1</v>
      </c>
      <c r="G26" s="75">
        <v>1</v>
      </c>
      <c r="H26" s="75"/>
      <c r="I26" s="75">
        <v>1</v>
      </c>
      <c r="J26" s="25"/>
      <c r="K26" s="25"/>
      <c r="L26" s="25"/>
      <c r="M26" s="69">
        <v>1942</v>
      </c>
      <c r="N26" s="82" t="s">
        <v>85</v>
      </c>
      <c r="O26" s="167"/>
      <c r="P26" s="167"/>
      <c r="Q26" s="467">
        <v>865.24</v>
      </c>
      <c r="R26" s="82" t="s">
        <v>5</v>
      </c>
    </row>
    <row r="27" spans="1:18" ht="15" customHeight="1">
      <c r="A27" s="75">
        <v>2012</v>
      </c>
      <c r="B27" s="75" t="s">
        <v>135</v>
      </c>
      <c r="C27" s="592"/>
      <c r="D27" s="592"/>
      <c r="E27" s="596"/>
      <c r="F27" s="68">
        <v>1</v>
      </c>
      <c r="G27" s="75">
        <v>1</v>
      </c>
      <c r="H27" s="75"/>
      <c r="I27" s="75">
        <v>1</v>
      </c>
      <c r="J27" s="25"/>
      <c r="K27" s="25"/>
      <c r="L27" s="25"/>
      <c r="M27" s="69">
        <v>1942</v>
      </c>
      <c r="N27" s="82" t="s">
        <v>85</v>
      </c>
      <c r="O27" s="167"/>
      <c r="P27" s="167"/>
      <c r="Q27" s="467">
        <v>865.24</v>
      </c>
      <c r="R27" s="82" t="s">
        <v>5</v>
      </c>
    </row>
    <row r="28" spans="1:18" s="43" customFormat="1" ht="15" customHeight="1">
      <c r="A28" s="608" t="s">
        <v>163</v>
      </c>
      <c r="B28" s="608"/>
      <c r="C28" s="40" t="s">
        <v>154</v>
      </c>
      <c r="D28" s="40"/>
      <c r="E28" s="72"/>
      <c r="F28" s="72">
        <f>SUM(F23:F27)</f>
        <v>5</v>
      </c>
      <c r="G28" s="72">
        <f>SUM(G23:G27)</f>
        <v>5</v>
      </c>
      <c r="H28" s="72">
        <f>SUM(H23:H27)</f>
        <v>0</v>
      </c>
      <c r="I28" s="72">
        <f>SUM(I23:I27)</f>
        <v>5</v>
      </c>
      <c r="J28" s="72">
        <f>SUM(J23:J27)</f>
        <v>0</v>
      </c>
      <c r="K28" s="72"/>
      <c r="L28" s="72"/>
      <c r="M28" s="72"/>
      <c r="N28" s="81"/>
      <c r="O28" s="166"/>
      <c r="P28" s="166"/>
      <c r="Q28" s="73">
        <v>4326.21</v>
      </c>
      <c r="R28" s="252"/>
    </row>
    <row r="29" spans="1:18" s="43" customFormat="1" ht="15" customHeight="1">
      <c r="A29" s="650" t="s">
        <v>150</v>
      </c>
      <c r="B29" s="650"/>
      <c r="C29" s="20" t="s">
        <v>154</v>
      </c>
      <c r="D29" s="20"/>
      <c r="E29" s="20"/>
      <c r="F29" s="20"/>
      <c r="G29" s="20"/>
      <c r="H29" s="20"/>
      <c r="I29" s="20"/>
      <c r="J29" s="20"/>
      <c r="K29" s="20"/>
      <c r="L29" s="20"/>
      <c r="M29" s="20"/>
      <c r="N29" s="20"/>
      <c r="O29" s="165"/>
      <c r="P29" s="165"/>
      <c r="Q29" s="229"/>
      <c r="R29" s="231"/>
    </row>
    <row r="30" spans="1:18" ht="30" customHeight="1">
      <c r="A30" s="24" t="s">
        <v>124</v>
      </c>
      <c r="B30" s="24" t="s">
        <v>125</v>
      </c>
      <c r="C30" s="24" t="s">
        <v>138</v>
      </c>
      <c r="D30" s="24" t="s">
        <v>44</v>
      </c>
      <c r="E30" s="24" t="s">
        <v>45</v>
      </c>
      <c r="F30" s="23" t="s">
        <v>62</v>
      </c>
      <c r="G30" s="24" t="s">
        <v>156</v>
      </c>
      <c r="H30" s="24" t="s">
        <v>157</v>
      </c>
      <c r="I30" s="24" t="s">
        <v>69</v>
      </c>
      <c r="J30" s="24" t="s">
        <v>63</v>
      </c>
      <c r="K30" s="24" t="s">
        <v>216</v>
      </c>
      <c r="L30" s="24" t="s">
        <v>18</v>
      </c>
      <c r="M30" s="24" t="s">
        <v>61</v>
      </c>
      <c r="N30" s="24" t="s">
        <v>10</v>
      </c>
      <c r="O30" s="146" t="s">
        <v>122</v>
      </c>
      <c r="P30" s="146" t="s">
        <v>123</v>
      </c>
      <c r="Q30" s="140" t="s">
        <v>11</v>
      </c>
      <c r="R30" s="140" t="s">
        <v>27</v>
      </c>
    </row>
    <row r="31" spans="1:18" s="43" customFormat="1" ht="15" customHeight="1">
      <c r="A31" s="608" t="s">
        <v>81</v>
      </c>
      <c r="B31" s="608"/>
      <c r="C31" s="40" t="s">
        <v>154</v>
      </c>
      <c r="D31" s="40"/>
      <c r="E31" s="72"/>
      <c r="F31" s="51">
        <v>0</v>
      </c>
      <c r="G31" s="51">
        <v>0</v>
      </c>
      <c r="H31" s="51">
        <v>0</v>
      </c>
      <c r="I31" s="51">
        <v>0</v>
      </c>
      <c r="J31" s="72">
        <v>0</v>
      </c>
      <c r="K31" s="72"/>
      <c r="L31" s="72"/>
      <c r="M31" s="72"/>
      <c r="N31" s="81"/>
      <c r="O31" s="166"/>
      <c r="P31" s="166"/>
      <c r="Q31" s="228">
        <v>0</v>
      </c>
      <c r="R31" s="232"/>
    </row>
    <row r="32" spans="1:18" s="43" customFormat="1" ht="15" customHeight="1">
      <c r="A32" s="650" t="s">
        <v>151</v>
      </c>
      <c r="B32" s="650"/>
      <c r="C32" s="20" t="s">
        <v>154</v>
      </c>
      <c r="D32" s="20"/>
      <c r="E32" s="20"/>
      <c r="F32" s="20"/>
      <c r="G32" s="20"/>
      <c r="H32" s="20"/>
      <c r="I32" s="20"/>
      <c r="J32" s="20"/>
      <c r="K32" s="20"/>
      <c r="L32" s="20"/>
      <c r="M32" s="20"/>
      <c r="N32" s="20"/>
      <c r="O32" s="165"/>
      <c r="P32" s="165"/>
      <c r="Q32" s="229"/>
      <c r="R32" s="231"/>
    </row>
    <row r="33" spans="1:18" ht="30" customHeight="1">
      <c r="A33" s="24" t="s">
        <v>124</v>
      </c>
      <c r="B33" s="24" t="s">
        <v>125</v>
      </c>
      <c r="C33" s="24" t="s">
        <v>138</v>
      </c>
      <c r="D33" s="24" t="s">
        <v>44</v>
      </c>
      <c r="E33" s="24" t="s">
        <v>45</v>
      </c>
      <c r="F33" s="23" t="s">
        <v>62</v>
      </c>
      <c r="G33" s="24" t="s">
        <v>156</v>
      </c>
      <c r="H33" s="24" t="s">
        <v>157</v>
      </c>
      <c r="I33" s="24" t="s">
        <v>69</v>
      </c>
      <c r="J33" s="24" t="s">
        <v>63</v>
      </c>
      <c r="K33" s="24" t="s">
        <v>216</v>
      </c>
      <c r="L33" s="24" t="s">
        <v>18</v>
      </c>
      <c r="M33" s="24" t="s">
        <v>61</v>
      </c>
      <c r="N33" s="24" t="s">
        <v>10</v>
      </c>
      <c r="O33" s="146" t="s">
        <v>122</v>
      </c>
      <c r="P33" s="146" t="s">
        <v>123</v>
      </c>
      <c r="Q33" s="140" t="s">
        <v>11</v>
      </c>
      <c r="R33" s="140" t="s">
        <v>27</v>
      </c>
    </row>
    <row r="34" spans="1:18" s="43" customFormat="1" ht="15" customHeight="1">
      <c r="A34" s="608" t="s">
        <v>82</v>
      </c>
      <c r="B34" s="608"/>
      <c r="C34" s="40" t="s">
        <v>154</v>
      </c>
      <c r="D34" s="40"/>
      <c r="E34" s="72"/>
      <c r="F34" s="51">
        <v>0</v>
      </c>
      <c r="G34" s="51">
        <v>0</v>
      </c>
      <c r="H34" s="51">
        <v>0</v>
      </c>
      <c r="I34" s="51">
        <v>0</v>
      </c>
      <c r="J34" s="72">
        <v>0</v>
      </c>
      <c r="K34" s="72"/>
      <c r="L34" s="72"/>
      <c r="M34" s="72"/>
      <c r="N34" s="81"/>
      <c r="O34" s="166"/>
      <c r="P34" s="166"/>
      <c r="Q34" s="228">
        <v>0</v>
      </c>
      <c r="R34" s="232"/>
    </row>
    <row r="35" spans="1:32" s="42" customFormat="1" ht="15" customHeight="1">
      <c r="A35" s="652" t="s">
        <v>91</v>
      </c>
      <c r="B35" s="652"/>
      <c r="C35" s="36" t="s">
        <v>154</v>
      </c>
      <c r="D35" s="36"/>
      <c r="E35" s="36"/>
      <c r="F35" s="59">
        <f>F28</f>
        <v>5</v>
      </c>
      <c r="G35" s="59">
        <f>G28</f>
        <v>5</v>
      </c>
      <c r="H35" s="59">
        <f>H28</f>
        <v>0</v>
      </c>
      <c r="I35" s="59">
        <f>I28</f>
        <v>5</v>
      </c>
      <c r="J35" s="59">
        <f>J28</f>
        <v>0</v>
      </c>
      <c r="K35" s="59"/>
      <c r="L35" s="59"/>
      <c r="M35" s="59"/>
      <c r="N35" s="60"/>
      <c r="O35" s="168"/>
      <c r="P35" s="168"/>
      <c r="Q35" s="60">
        <f>Q28</f>
        <v>4326.21</v>
      </c>
      <c r="R35" s="253"/>
      <c r="S35" s="80"/>
      <c r="T35" s="80"/>
      <c r="U35" s="80"/>
      <c r="V35" s="80"/>
      <c r="W35" s="80"/>
      <c r="X35" s="80"/>
      <c r="Y35" s="80"/>
      <c r="Z35" s="80"/>
      <c r="AA35" s="80"/>
      <c r="AB35" s="80"/>
      <c r="AC35" s="80"/>
      <c r="AD35" s="80"/>
      <c r="AE35" s="80"/>
      <c r="AF35" s="80"/>
    </row>
    <row r="37" spans="1:9" ht="12.75">
      <c r="A37" s="221"/>
      <c r="G37" s="61"/>
      <c r="I37" s="17"/>
    </row>
  </sheetData>
  <mergeCells count="21">
    <mergeCell ref="A1:Q1"/>
    <mergeCell ref="A6:B6"/>
    <mergeCell ref="A8:B8"/>
    <mergeCell ref="A3:B3"/>
    <mergeCell ref="A2:R2"/>
    <mergeCell ref="A5:B5"/>
    <mergeCell ref="A9:B9"/>
    <mergeCell ref="A34:B34"/>
    <mergeCell ref="A17:B17"/>
    <mergeCell ref="A18:B18"/>
    <mergeCell ref="A14:B14"/>
    <mergeCell ref="A15:B15"/>
    <mergeCell ref="A11:B11"/>
    <mergeCell ref="A12:B12"/>
    <mergeCell ref="A35:B35"/>
    <mergeCell ref="A31:B31"/>
    <mergeCell ref="A32:B32"/>
    <mergeCell ref="A20:B20"/>
    <mergeCell ref="A21:B21"/>
    <mergeCell ref="A28:B28"/>
    <mergeCell ref="A29:B29"/>
  </mergeCells>
  <printOptions/>
  <pageMargins left="0.1968503937007874" right="0.1968503937007874" top="0.1968503937007874"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Comune di Casalecchio di Reno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fsandrolini</dc:creator>
  <cp:keywords/>
  <dc:description/>
  <cp:lastModifiedBy>LTorri</cp:lastModifiedBy>
  <cp:lastPrinted>2014-04-08T13:56:57Z</cp:lastPrinted>
  <dcterms:created xsi:type="dcterms:W3CDTF">2011-02-02T11:30:34Z</dcterms:created>
  <dcterms:modified xsi:type="dcterms:W3CDTF">2014-06-05T13:47:37Z</dcterms:modified>
  <cp:category/>
  <cp:version/>
  <cp:contentType/>
  <cp:contentStatus/>
</cp:coreProperties>
</file>