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6135" tabRatio="924" activeTab="6"/>
  </bookViews>
  <sheets>
    <sheet name="Indice" sheetId="1" r:id="rId1"/>
    <sheet name="Tempo libero e interventi ed." sheetId="2" r:id="rId2"/>
    <sheet name="Vita indipendente" sheetId="3" r:id="rId3"/>
    <sheet name="Week end autonomia" sheetId="4" r:id="rId4"/>
    <sheet name="Week end sollievo" sheetId="5" r:id="rId5"/>
    <sheet name="Centri Diurni" sheetId="6" r:id="rId6"/>
    <sheet name="Laboratori" sheetId="7" r:id="rId7"/>
    <sheet name="Residenze e gruppi app." sheetId="8" r:id="rId8"/>
    <sheet name="Borse Lavoro" sheetId="9" r:id="rId9"/>
    <sheet name="Contributi soggiorni estivi" sheetId="10" r:id="rId10"/>
    <sheet name="Contributi Legge 29" sheetId="11" r:id="rId11"/>
    <sheet name="Contributi ANMIL" sheetId="12" r:id="rId12"/>
    <sheet name="Dichiar. di Respons. inv. civ." sheetId="13" r:id="rId13"/>
    <sheet name="Contributi disabili" sheetId="14" r:id="rId14"/>
  </sheets>
  <definedNames>
    <definedName name="_xlnm._FilterDatabase" localSheetId="5" hidden="1">'Centri Diurni'!$A$4:$M$94</definedName>
    <definedName name="_xlnm.Print_Area" localSheetId="5">'Centri Diurni'!$A$3:$A$91</definedName>
    <definedName name="_xlnm.Print_Titles" localSheetId="1">'Tempo libero e interventi ed.'!$A:$A</definedName>
  </definedNames>
  <calcPr fullCalcOnLoad="1"/>
</workbook>
</file>

<file path=xl/comments6.xml><?xml version="1.0" encoding="utf-8"?>
<comments xmlns="http://schemas.openxmlformats.org/spreadsheetml/2006/main">
  <authors>
    <author>SGnudi</author>
    <author>3cimeadm</author>
  </authors>
  <commentList>
    <comment ref="A85" authorId="0">
      <text>
        <r>
          <rPr>
            <b/>
            <sz val="8"/>
            <rFont val="Tahoma"/>
            <family val="0"/>
          </rPr>
          <t>PART-TIME FINO AL 7 MARZO</t>
        </r>
        <r>
          <rPr>
            <sz val="8"/>
            <rFont val="Tahoma"/>
            <family val="0"/>
          </rPr>
          <t xml:space="preserve">
</t>
        </r>
      </text>
    </comment>
    <comment ref="L8" authorId="1">
      <text>
        <r>
          <rPr>
            <b/>
            <sz val="8"/>
            <rFont val="Tahoma"/>
            <family val="2"/>
          </rPr>
          <t xml:space="preserve">rimborso complessivo a USL a fine anno.
</t>
        </r>
      </text>
    </comment>
    <comment ref="L25" authorId="1">
      <text>
        <r>
          <rPr>
            <b/>
            <sz val="8"/>
            <rFont val="Tahoma"/>
            <family val="0"/>
          </rPr>
          <t>rimborso complessivo a USL a fine anno</t>
        </r>
        <r>
          <rPr>
            <sz val="8"/>
            <rFont val="Tahoma"/>
            <family val="0"/>
          </rPr>
          <t xml:space="preserve">
</t>
        </r>
      </text>
    </comment>
    <comment ref="L46" authorId="1">
      <text>
        <r>
          <rPr>
            <b/>
            <sz val="8"/>
            <rFont val="Tahoma"/>
            <family val="2"/>
          </rPr>
          <t>rimborso complessivo a USL a fine anno</t>
        </r>
      </text>
    </comment>
    <comment ref="L58" authorId="1">
      <text>
        <r>
          <rPr>
            <b/>
            <sz val="8"/>
            <rFont val="Tahoma"/>
            <family val="0"/>
          </rPr>
          <t>rimborso complessivo a USL a fine anno</t>
        </r>
        <r>
          <rPr>
            <sz val="8"/>
            <rFont val="Tahoma"/>
            <family val="0"/>
          </rPr>
          <t xml:space="preserve">
</t>
        </r>
      </text>
    </comment>
    <comment ref="L66" authorId="1">
      <text>
        <r>
          <rPr>
            <b/>
            <sz val="8"/>
            <rFont val="Tahoma"/>
            <family val="0"/>
          </rPr>
          <t>rimborso complessivo a USL a fine anno</t>
        </r>
        <r>
          <rPr>
            <sz val="8"/>
            <rFont val="Tahoma"/>
            <family val="0"/>
          </rPr>
          <t xml:space="preserve">
</t>
        </r>
      </text>
    </comment>
    <comment ref="L73" authorId="1">
      <text>
        <r>
          <rPr>
            <b/>
            <sz val="8"/>
            <rFont val="Tahoma"/>
            <family val="0"/>
          </rPr>
          <t>rimborso complessivo a USL a fine anno</t>
        </r>
      </text>
    </comment>
    <comment ref="L77" authorId="1">
      <text>
        <r>
          <rPr>
            <b/>
            <sz val="8"/>
            <rFont val="Tahoma"/>
            <family val="0"/>
          </rPr>
          <t>rimborso complessivo a USL a fine anno</t>
        </r>
        <r>
          <rPr>
            <sz val="8"/>
            <rFont val="Tahoma"/>
            <family val="0"/>
          </rPr>
          <t xml:space="preserve">
</t>
        </r>
      </text>
    </comment>
    <comment ref="L89" authorId="1">
      <text>
        <r>
          <rPr>
            <b/>
            <sz val="8"/>
            <rFont val="Tahoma"/>
            <family val="0"/>
          </rPr>
          <t>rimborso complessivo a USL a fine anno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SGnudi</author>
  </authors>
  <commentList>
    <comment ref="H50" authorId="0">
      <text>
        <r>
          <rPr>
            <b/>
            <sz val="8"/>
            <rFont val="Tahoma"/>
            <family val="0"/>
          </rPr>
          <t>ESENTE IVA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ESENTE IVA</t>
        </r>
        <r>
          <rPr>
            <sz val="8"/>
            <rFont val="Tahoma"/>
            <family val="0"/>
          </rPr>
          <t xml:space="preserve">
</t>
        </r>
      </text>
    </comment>
    <comment ref="H68" authorId="0">
      <text>
        <r>
          <rPr>
            <b/>
            <sz val="8"/>
            <rFont val="Tahoma"/>
            <family val="0"/>
          </rPr>
          <t>ESENTE IVA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SGnudi</author>
    <author/>
  </authors>
  <commentList>
    <comment ref="A5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ASP DOLCE fino ad aprile
DOLCE dopo
tariffa congelata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Villa Donini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40" authorId="1">
      <text>
        <r>
          <rPr>
            <b/>
            <sz val="8"/>
            <color indexed="8"/>
            <rFont val="Tahoma"/>
            <family val="2"/>
          </rPr>
          <t xml:space="preserve">NON ERA NELL'ELENCO MA GLI ABBIAMO RICONOSCIUTO IL 3,6% (9/5 aristei)
</t>
        </r>
      </text>
    </comment>
    <comment ref="H43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49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48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ANFFAS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PAGA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<sst xmlns="http://schemas.openxmlformats.org/spreadsheetml/2006/main" count="667" uniqueCount="164">
  <si>
    <t>GECO</t>
  </si>
  <si>
    <t>TOTALE BAZZANO</t>
  </si>
  <si>
    <t>GECO/CADIAI</t>
  </si>
  <si>
    <t>Gruppo Giovani</t>
  </si>
  <si>
    <t>TOTALE CRESPELLANO</t>
  </si>
  <si>
    <t>TOTALE MONTEVEGLIO</t>
  </si>
  <si>
    <t>Gruppo tempo libero</t>
  </si>
  <si>
    <t>BAZZANO</t>
  </si>
  <si>
    <t>CASTELLO DI SERRAVALLE</t>
  </si>
  <si>
    <t>CRESPELLANO</t>
  </si>
  <si>
    <t>MONTE SAN PIETRO</t>
  </si>
  <si>
    <t>MONTEVEGLIO</t>
  </si>
  <si>
    <t>SASSO MARCONI</t>
  </si>
  <si>
    <t>ZOLA PREDOSA</t>
  </si>
  <si>
    <t>M</t>
  </si>
  <si>
    <t>F</t>
  </si>
  <si>
    <t>interventi</t>
  </si>
  <si>
    <t>CASALECCHIO DI RENO</t>
  </si>
  <si>
    <t>SAVIGNO</t>
  </si>
  <si>
    <t>Libertas</t>
  </si>
  <si>
    <t>TOTALE SASSO MARCONI</t>
  </si>
  <si>
    <t>TOTALE ZOLA PREDOSA</t>
  </si>
  <si>
    <t>Struttura</t>
  </si>
  <si>
    <t>ANFFAS</t>
  </si>
  <si>
    <t>COPAPS</t>
  </si>
  <si>
    <t xml:space="preserve"> </t>
  </si>
  <si>
    <t>CIM</t>
  </si>
  <si>
    <t xml:space="preserve">COPAPS </t>
  </si>
  <si>
    <t xml:space="preserve">CDH </t>
  </si>
  <si>
    <t>VITA INDIPENDENTE</t>
  </si>
  <si>
    <t>WEEK END AUTONOMIA</t>
  </si>
  <si>
    <t>WEEK END SOLLIEVO</t>
  </si>
  <si>
    <t>CENTRI DIURNI</t>
  </si>
  <si>
    <t>TOTALE SAVIGNO</t>
  </si>
  <si>
    <t>40070154-40070155-40070332</t>
  </si>
  <si>
    <t xml:space="preserve">CIM  </t>
  </si>
  <si>
    <t xml:space="preserve">COPAPS                              </t>
  </si>
  <si>
    <t>AIAS + progetto integrativo</t>
  </si>
  <si>
    <t>Struttura / Gestore</t>
  </si>
  <si>
    <t>TOTALE CASTELLO DI SERRAVALLE</t>
  </si>
  <si>
    <t>€/h</t>
  </si>
  <si>
    <t>TOTALE MONTE SAN PIETRO</t>
  </si>
  <si>
    <t>Vita indipendente</t>
  </si>
  <si>
    <t>Contributi soggiorni estivi</t>
  </si>
  <si>
    <t xml:space="preserve">Contributi disabili </t>
  </si>
  <si>
    <t>Week end autonomia</t>
  </si>
  <si>
    <t>Week end sollievo</t>
  </si>
  <si>
    <t xml:space="preserve">Centri Diurni </t>
  </si>
  <si>
    <t>Borse Lavoro</t>
  </si>
  <si>
    <t>Contributi Legge regionale 29/97</t>
  </si>
  <si>
    <t>Contributi ANMIL</t>
  </si>
  <si>
    <t>AREA DISABILITA'</t>
  </si>
  <si>
    <t>frequenza</t>
  </si>
  <si>
    <t>TOTALE CASALECCHIO DI RENO</t>
  </si>
  <si>
    <t>TOTALE DISTRETTO</t>
  </si>
  <si>
    <t>LABORATORI DI TRANSIZIONE AL LAVORO</t>
  </si>
  <si>
    <t xml:space="preserve">I laboratori di transizione al lavoro sono un Servizio diurno rivolto a persone con disabilità medio-lieve nei quali si svolgono attività manuali varie, sia di tipo creativo che di tipo produttivo. La loro finalità è principalmente educativa, formativa e di avviamento al lavoro. </t>
  </si>
  <si>
    <t>Il week end autonomia è un progetto rivolto a persone con disabilità, finalizzato alla sperimentazione di momenti di vita indipendente (indicativamente di due o tre giorni) al di fuori dell'ambiente familiare.</t>
  </si>
  <si>
    <t>Il week end sollievo è l'inserimento temporaneo di persone con disabilità medio-grave (due o tre giorni alla settimana) in una struttura residenziale. Il fine è quello di offrire un momento di sollievo a famiglie molto impegnate nell'assistenza.</t>
  </si>
  <si>
    <t>I contributi disabili sono interventi straordinari e una tantum a favore di persone con disabilità. La finalità è quella di sostenere parzialmente le spese relative alla realizzazione di un progetto di vita individuale condiviso con il Servizio.</t>
  </si>
  <si>
    <t>Le Borse Lavoro sono progetti di sostegno rivolti a persone con disabilità sia fisica che psichica. Consistono in un'esperienza lavorativa, con valenza educativa e assistenziale, presso una cooperativa o un'azienda del territorio.</t>
  </si>
  <si>
    <t>CONTRIBUTI LEGGE REGIONALE 29/97</t>
  </si>
  <si>
    <t>I contributi dell'Associazione Nazionale Mutilati e Invalidi del Lavoro (ANMIL) sono rimborsi per spese scolastiche e soggiorni climatici oppure assegni per disoccupazione involontaria. Sono destinati a di invalidi/e del lavoro e/o vedove/i e figli/e di caduti sul lavoro o deceduti per malattie professionali riconosciute dall'INAIL.</t>
  </si>
  <si>
    <t xml:space="preserve">BORSE LAVORO </t>
  </si>
  <si>
    <t xml:space="preserve">CONTRIBUTI SOGGIORNI ESTIVI </t>
  </si>
  <si>
    <t>Laboratori di transizione al lavoro</t>
  </si>
  <si>
    <t>Sono strutture Socio-Sanitarie destinate a persone disabili. Le attività che vi si svolgono hanno l'obiettivo di far acquisire e di potenziare le autonomie individuali, sia di tipo cognitivo che relazionale, in un'ottica di integrazione sociale territoriale.</t>
  </si>
  <si>
    <t>Per vita indipendente si intendono tutti gli interventi di assistenza socio-educativa domiciliare a supporto dei progetti di vita indipendente delle persone con disabilità.</t>
  </si>
  <si>
    <t>Italiani</t>
  </si>
  <si>
    <t>Anno di nascita</t>
  </si>
  <si>
    <t>Retta</t>
  </si>
  <si>
    <t>Costo</t>
  </si>
  <si>
    <t>Giornate di frequenza</t>
  </si>
  <si>
    <t>Costo interventi</t>
  </si>
  <si>
    <t xml:space="preserve">Costo trasporti </t>
  </si>
  <si>
    <t>Ore di intervento</t>
  </si>
  <si>
    <t>Costo orario</t>
  </si>
  <si>
    <t>Costo trasporti</t>
  </si>
  <si>
    <t>Comune</t>
  </si>
  <si>
    <t>Utenti</t>
  </si>
  <si>
    <t>Stranieri</t>
  </si>
  <si>
    <t>Gestore</t>
  </si>
  <si>
    <t>Giorni</t>
  </si>
  <si>
    <t>Trasporto</t>
  </si>
  <si>
    <t>Data inizio</t>
  </si>
  <si>
    <t>Data fine</t>
  </si>
  <si>
    <t>Totale</t>
  </si>
  <si>
    <t xml:space="preserve">  Periodo attivazione servizio</t>
  </si>
  <si>
    <t>Tempo Libero 1</t>
  </si>
  <si>
    <t>Altra domenica</t>
  </si>
  <si>
    <t>Cooperativa</t>
  </si>
  <si>
    <t xml:space="preserve">Comune </t>
  </si>
  <si>
    <t>Totale individuali</t>
  </si>
  <si>
    <t>Solidarietà familiare</t>
  </si>
  <si>
    <t>Casa S. Chiara</t>
  </si>
  <si>
    <t>Casa Remo</t>
  </si>
  <si>
    <t xml:space="preserve">Calcara </t>
  </si>
  <si>
    <t>Nuovo Borgo</t>
  </si>
  <si>
    <t>Il Domino</t>
  </si>
  <si>
    <t>Modiano</t>
  </si>
  <si>
    <t xml:space="preserve">La Quercia </t>
  </si>
  <si>
    <t>C'entro anch'io</t>
  </si>
  <si>
    <t>Montechiaro</t>
  </si>
  <si>
    <t>La Quercia</t>
  </si>
  <si>
    <t xml:space="preserve">Italiani </t>
  </si>
  <si>
    <t xml:space="preserve">Spesa complessiva </t>
  </si>
  <si>
    <r>
      <t>CONTRIBUTI ANMIL</t>
    </r>
    <r>
      <rPr>
        <b/>
        <sz val="14"/>
        <rFont val="Helvetica"/>
        <family val="0"/>
      </rPr>
      <t xml:space="preserve"> </t>
    </r>
  </si>
  <si>
    <t>CDH Accaparlante</t>
  </si>
  <si>
    <t>AIAS</t>
  </si>
  <si>
    <t>Società Dolce</t>
  </si>
  <si>
    <t>COOP Attività Sociali</t>
  </si>
  <si>
    <t>Lanterna</t>
  </si>
  <si>
    <t>Lo Scoiattolo</t>
  </si>
  <si>
    <t>Opera dell'Immacolata</t>
  </si>
  <si>
    <t>GECO/Libertas</t>
  </si>
  <si>
    <t>GECO/Libertas/CADIAI/CSAPSA</t>
  </si>
  <si>
    <t>Nuova Sanità</t>
  </si>
  <si>
    <t>Spesa complessiva a carico di ASC InSieme</t>
  </si>
  <si>
    <t>I contributi per soggiorni estivi sono un sostegno economico per la partecipazione a periodi di vacanza  di ragazzi/e con disabilità. Il fine del soggiorno estivo è quello di favorire la socializzazione e il benessere globale della persona. Sono organizzati direttamente da ASC InSieme, che può avvalersi della collaborazione di Cooperative o Associazioni specializzate in interventi per persone con disabilità.</t>
  </si>
  <si>
    <t>La Legge regionale 29/97 riconosce alle persone con disabilità certificata un contributo per il sostegno all'autonomia personale e alla vita indipendente. Essa prevede la parziale copertura delle spese sostenute per la mobilità (acquisti di veicoli speciali o adattamenti alla guida e/o al trasporto) o per strumentazioni, attrezzature e ausili utili all'eliminazione delle barriere architettoniche nell'ambiente domestico (tecnologie informatiche, arredi personalizzati, riabilitazioni del proprio alloggio).</t>
  </si>
  <si>
    <t>COOP IT2</t>
  </si>
  <si>
    <t>Villa Donini</t>
  </si>
  <si>
    <t>Fondazione Sacra Famiglia</t>
  </si>
  <si>
    <t>Villa dei Ciliegi</t>
  </si>
  <si>
    <t>Luci sul mare</t>
  </si>
  <si>
    <t>COOP Sadurano</t>
  </si>
  <si>
    <t xml:space="preserve">Associazione ALISE                                    </t>
  </si>
  <si>
    <t>Associazione ALISE</t>
  </si>
  <si>
    <t>CONTRIBUTI DISABILI</t>
  </si>
  <si>
    <t>rimborso FRNA</t>
  </si>
  <si>
    <t xml:space="preserve">40070142 - 40070174 </t>
  </si>
  <si>
    <t>40070158 - 40070195</t>
  </si>
  <si>
    <t xml:space="preserve">  Periodo attivazione Servizio</t>
  </si>
  <si>
    <t>Dopo di Noi</t>
  </si>
  <si>
    <t>Casa Santa chiara</t>
  </si>
  <si>
    <t>FRNA</t>
  </si>
  <si>
    <t>Per tempo libero si intendono tutte quelle attività educative, individuali o di gruppo, finalizzate al potenziamento delle autonomie personali e all'integrazione sociale di persone con disabilità, quando sono rivolte a un singolo parliamo di interventi educativi.</t>
  </si>
  <si>
    <t>CENTRO POLIVALENTE</t>
  </si>
  <si>
    <t>anno 2010</t>
  </si>
  <si>
    <t>minori</t>
  </si>
  <si>
    <t>Costo ASC</t>
  </si>
  <si>
    <t xml:space="preserve">ASC </t>
  </si>
  <si>
    <t>* tutta la spesa è sul FRNA</t>
  </si>
  <si>
    <t>Costo unitario</t>
  </si>
  <si>
    <t>Anfass</t>
  </si>
  <si>
    <t>Casa S. chiara</t>
  </si>
  <si>
    <t>Laboratori da gennaio ad aprile</t>
  </si>
  <si>
    <t>Villa del Giglio</t>
  </si>
  <si>
    <t>Ist. Osp. di Sospiro Onlus</t>
  </si>
  <si>
    <t>TEMPO LIBERO E INTERVENTI EDUCATIVI</t>
  </si>
  <si>
    <t>su questo capitolo non risulta nulla</t>
  </si>
  <si>
    <t>Tempo libero e interventi educativi</t>
  </si>
  <si>
    <t>Costo extra</t>
  </si>
  <si>
    <t>Residenze e gruppi appartamento</t>
  </si>
  <si>
    <t>RESIDENZE E GRUPPI APPARTAMENTO</t>
  </si>
  <si>
    <t>Per residenze si intendono le strutture residenziali per persone con disabilità medio-grave per le quali è grantito un alto livello assistenziale e prestazioni socio-sanitarie specifiche, mentre, per Gruppi Appartamento, si intendono strutture residenziali per persone con disabilità medio-lieve, caratterizzate da una gestione leggera e molto autonoma e con una presenza assistenziale ed educativa mediamente limitata.</t>
  </si>
  <si>
    <t>DICHIARAZIONI DI RESPONSABILITA' INVALIDI CIVILI</t>
  </si>
  <si>
    <t>Comuni</t>
  </si>
  <si>
    <t>Rimborso al Comune di Bologna previsto dalla Convenzione (Det. N. 151 dell'8/10/2010)</t>
  </si>
  <si>
    <t xml:space="preserve">Il Comune di Bologna gestisce per tutti i Comuni della Provincia di Bologna l'istruttoria relativa alla concessione delle provvidenze a favore degli Invalidi Civili, i quali, entro il 31/03/2012 di ogni anno devono consegnare al comune di residenza le Dichiarazioni di Responsabilità ex art. 1 comma 248 della Legge n. 662 del 23/12/1996. Per la gestione di questo servizio i Comuni della Provincia corrispono al Comune di Bologna una quota stabilita in base a una convenzione approvata con determina. </t>
  </si>
  <si>
    <t>Dichiarazioni di Repsonsabilità Invalidi Civili</t>
  </si>
  <si>
    <t>Trasporti</t>
  </si>
  <si>
    <t xml:space="preserve">Trasporti </t>
  </si>
  <si>
    <t>Trasporti totale 2010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</si>
</sst>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&quot;€ &quot;#,##0.00;[Red]&quot;-€ &quot;#,##0.00"/>
    <numFmt numFmtId="166" formatCode="&quot;€&quot;\ 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_ ;\-#,##0\ "/>
    <numFmt numFmtId="172" formatCode="_-* #,##0.00_-;\-* #,##0.00_-;_-* &quot;-&quot;_-;_-@_-"/>
    <numFmt numFmtId="173" formatCode="_-* #,##0_-;\-* #,##0_-;_-* &quot;-&quot;??_-;_-@_-"/>
    <numFmt numFmtId="174" formatCode="_-* #,##0.0_-;\-* #,##0.0_-;_-* &quot;-&quot;_-;_-@_-"/>
    <numFmt numFmtId="175" formatCode="_(* #,##0_);_(* \(#,##0\);_(* &quot;-&quot;_);_(@_)"/>
    <numFmt numFmtId="176" formatCode="\ #,##0.00;\-\ #,##0.00"/>
    <numFmt numFmtId="177" formatCode="[$-410]dddd\ d\ mmmm\ yyyy"/>
    <numFmt numFmtId="178" formatCode="hh:mm:ss"/>
    <numFmt numFmtId="179" formatCode="\€* #,##0.00"/>
    <numFmt numFmtId="180" formatCode="[$€-2]\ #,##0.00"/>
    <numFmt numFmtId="181" formatCode="#,##0.00_ ;\-#,##0.00\ "/>
    <numFmt numFmtId="182" formatCode="&quot;€&quot;\ #,##0"/>
    <numFmt numFmtId="183" formatCode="#,##0.00\ ;\-#,##0.00\ ;&quot; -&quot;#\ ;@\ "/>
    <numFmt numFmtId="184" formatCode="#,##0\ ;\-#,##0\ ;&quot; - &quot;;@\ "/>
    <numFmt numFmtId="185" formatCode="&quot;€&quot;\ #,##0.00;[Red]&quot;€&quot;\ #,##0.00"/>
    <numFmt numFmtId="186" formatCode="dd/mm/yy"/>
    <numFmt numFmtId="187" formatCode="#,##0.00\ ;\-#,##0.00\ "/>
    <numFmt numFmtId="188" formatCode="mmm\-yyyy"/>
  </numFmts>
  <fonts count="50"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26"/>
      <name val="Arial"/>
      <family val="2"/>
    </font>
    <font>
      <sz val="10"/>
      <name val="Mangal"/>
      <family val="2"/>
    </font>
    <font>
      <b/>
      <sz val="8"/>
      <color indexed="8"/>
      <name val="Tahoma"/>
      <family val="2"/>
    </font>
    <font>
      <sz val="14"/>
      <name val="Arial"/>
      <family val="2"/>
    </font>
    <font>
      <sz val="26"/>
      <name val="Helvetica"/>
      <family val="0"/>
    </font>
    <font>
      <sz val="10"/>
      <name val="Helvetica"/>
      <family val="0"/>
    </font>
    <font>
      <sz val="12"/>
      <name val="Helvetica"/>
      <family val="0"/>
    </font>
    <font>
      <b/>
      <sz val="10"/>
      <name val="Helvetica"/>
      <family val="0"/>
    </font>
    <font>
      <b/>
      <sz val="8"/>
      <name val="Helvetica"/>
      <family val="0"/>
    </font>
    <font>
      <sz val="16"/>
      <name val="Helvetica"/>
      <family val="0"/>
    </font>
    <font>
      <sz val="8"/>
      <name val="Helvetica"/>
      <family val="0"/>
    </font>
    <font>
      <b/>
      <sz val="12"/>
      <name val="Helvetica"/>
      <family val="0"/>
    </font>
    <font>
      <b/>
      <sz val="10"/>
      <color indexed="60"/>
      <name val="Helvetica"/>
      <family val="0"/>
    </font>
    <font>
      <sz val="10"/>
      <color indexed="12"/>
      <name val="Helvetica"/>
      <family val="0"/>
    </font>
    <font>
      <sz val="11"/>
      <name val="Helvetica"/>
      <family val="0"/>
    </font>
    <font>
      <sz val="10"/>
      <color indexed="8"/>
      <name val="HELVETICA"/>
      <family val="0"/>
    </font>
    <font>
      <i/>
      <sz val="12"/>
      <name val="Helvetica"/>
      <family val="0"/>
    </font>
    <font>
      <b/>
      <sz val="10"/>
      <color indexed="49"/>
      <name val="Helvetica"/>
      <family val="0"/>
    </font>
    <font>
      <sz val="18"/>
      <name val="Helvetica"/>
      <family val="0"/>
    </font>
    <font>
      <b/>
      <sz val="14"/>
      <name val="Helvetica"/>
      <family val="0"/>
    </font>
    <font>
      <b/>
      <i/>
      <sz val="12"/>
      <name val="Helvetica"/>
      <family val="0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b/>
      <i/>
      <sz val="11"/>
      <name val="Helvetica"/>
      <family val="0"/>
    </font>
    <font>
      <sz val="10"/>
      <color indexed="8"/>
      <name val="Arial"/>
      <family val="2"/>
    </font>
    <font>
      <sz val="10"/>
      <color indexed="22"/>
      <name val="Helvetica"/>
      <family val="0"/>
    </font>
    <font>
      <b/>
      <i/>
      <sz val="10"/>
      <name val="Arial"/>
      <family val="2"/>
    </font>
    <font>
      <sz val="8"/>
      <color indexed="63"/>
      <name val="Arial"/>
      <family val="2"/>
    </font>
    <font>
      <sz val="10"/>
      <color indexed="10"/>
      <name val="Helvetica"/>
      <family val="0"/>
    </font>
    <font>
      <sz val="10"/>
      <color indexed="10"/>
      <name val="Arial"/>
      <family val="2"/>
    </font>
    <font>
      <sz val="12"/>
      <color indexed="10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0"/>
    </font>
    <font>
      <b/>
      <i/>
      <sz val="10"/>
      <color indexed="8"/>
      <name val="Times New Roman"/>
      <family val="1"/>
    </font>
    <font>
      <sz val="12"/>
      <color indexed="22"/>
      <name val="Helvetica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4" fontId="9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5" fillId="0" borderId="0" xfId="26" applyFont="1" applyAlignment="1">
      <alignment vertic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26" applyFont="1" applyAlignment="1">
      <alignment vertical="center"/>
      <protection/>
    </xf>
    <xf numFmtId="0" fontId="5" fillId="0" borderId="0" xfId="26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4" fillId="0" borderId="0" xfId="26" applyFont="1" applyAlignment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166" fontId="14" fillId="2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166" fontId="15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26" applyFont="1" applyFill="1" applyBorder="1" applyAlignment="1" applyProtection="1">
      <alignment horizontal="center" vertical="center"/>
      <protection locked="0"/>
    </xf>
    <xf numFmtId="0" fontId="14" fillId="0" borderId="0" xfId="26" applyFont="1" applyAlignment="1">
      <alignment vertical="center"/>
      <protection/>
    </xf>
    <xf numFmtId="0" fontId="14" fillId="2" borderId="1" xfId="26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left" vertical="center"/>
    </xf>
    <xf numFmtId="2" fontId="14" fillId="3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2" fontId="19" fillId="3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1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1" fontId="14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right" vertical="center"/>
    </xf>
    <xf numFmtId="0" fontId="5" fillId="2" borderId="1" xfId="26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19" fillId="2" borderId="1" xfId="26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26" applyFont="1" applyBorder="1" applyAlignment="1" applyProtection="1">
      <alignment horizontal="center" vertical="center"/>
      <protection locked="0"/>
    </xf>
    <xf numFmtId="0" fontId="5" fillId="3" borderId="1" xfId="26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26" applyFont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13" fillId="0" borderId="0" xfId="28" applyFont="1" applyAlignment="1">
      <alignment horizontal="center" vertical="center"/>
      <protection/>
    </xf>
    <xf numFmtId="0" fontId="12" fillId="0" borderId="0" xfId="28" applyFont="1" applyAlignment="1">
      <alignment vertical="center"/>
      <protection/>
    </xf>
    <xf numFmtId="0" fontId="13" fillId="0" borderId="0" xfId="28" applyFont="1" applyAlignment="1">
      <alignment vertical="center"/>
      <protection/>
    </xf>
    <xf numFmtId="0" fontId="13" fillId="0" borderId="1" xfId="28" applyFont="1" applyBorder="1" applyAlignment="1">
      <alignment horizontal="center" vertical="center"/>
      <protection/>
    </xf>
    <xf numFmtId="0" fontId="13" fillId="3" borderId="1" xfId="28" applyFont="1" applyFill="1" applyBorder="1" applyAlignment="1">
      <alignment horizontal="center" vertical="center"/>
      <protection/>
    </xf>
    <xf numFmtId="0" fontId="15" fillId="0" borderId="0" xfId="28" applyFont="1" applyAlignment="1">
      <alignment vertical="center"/>
      <protection/>
    </xf>
    <xf numFmtId="2" fontId="19" fillId="3" borderId="1" xfId="0" applyNumberFormat="1" applyFont="1" applyFill="1" applyBorder="1" applyAlignment="1">
      <alignment vertical="center"/>
    </xf>
    <xf numFmtId="0" fontId="15" fillId="3" borderId="1" xfId="28" applyFont="1" applyFill="1" applyBorder="1" applyAlignment="1">
      <alignment horizontal="center" vertical="center"/>
      <protection/>
    </xf>
    <xf numFmtId="0" fontId="13" fillId="2" borderId="1" xfId="26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>
      <alignment horizontal="center" vertical="center"/>
    </xf>
    <xf numFmtId="0" fontId="19" fillId="2" borderId="1" xfId="26" applyFont="1" applyFill="1" applyBorder="1" applyAlignment="1" applyProtection="1">
      <alignment vertical="center"/>
      <protection locked="0"/>
    </xf>
    <xf numFmtId="0" fontId="12" fillId="0" borderId="0" xfId="29" applyFont="1" applyAlignment="1">
      <alignment vertical="center"/>
      <protection/>
    </xf>
    <xf numFmtId="0" fontId="13" fillId="0" borderId="0" xfId="29" applyFont="1" applyAlignment="1">
      <alignment horizontal="center" vertical="center"/>
      <protection/>
    </xf>
    <xf numFmtId="0" fontId="13" fillId="0" borderId="0" xfId="29" applyFont="1" applyFill="1" applyAlignment="1">
      <alignment vertical="center"/>
      <protection/>
    </xf>
    <xf numFmtId="0" fontId="13" fillId="0" borderId="0" xfId="29" applyFont="1" applyAlignment="1">
      <alignment vertical="center"/>
      <protection/>
    </xf>
    <xf numFmtId="0" fontId="26" fillId="0" borderId="0" xfId="29" applyFont="1" applyAlignment="1">
      <alignment vertical="center" wrapText="1"/>
      <protection/>
    </xf>
    <xf numFmtId="0" fontId="13" fillId="0" borderId="1" xfId="29" applyFont="1" applyFill="1" applyBorder="1" applyAlignment="1">
      <alignment horizontal="center" vertical="center"/>
      <protection/>
    </xf>
    <xf numFmtId="0" fontId="13" fillId="0" borderId="1" xfId="29" applyFont="1" applyFill="1" applyBorder="1" applyAlignment="1">
      <alignment horizontal="center" vertical="center" wrapText="1"/>
      <protection/>
    </xf>
    <xf numFmtId="1" fontId="13" fillId="0" borderId="1" xfId="29" applyNumberFormat="1" applyFont="1" applyFill="1" applyBorder="1" applyAlignment="1">
      <alignment horizontal="center" vertical="center"/>
      <protection/>
    </xf>
    <xf numFmtId="2" fontId="15" fillId="0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2" fontId="13" fillId="0" borderId="1" xfId="29" applyNumberFormat="1" applyFont="1" applyFill="1" applyBorder="1" applyAlignment="1">
      <alignment horizontal="center" vertical="center"/>
      <protection/>
    </xf>
    <xf numFmtId="1" fontId="13" fillId="0" borderId="0" xfId="29" applyNumberFormat="1" applyFont="1" applyAlignment="1">
      <alignment horizontal="center" vertical="center"/>
      <protection/>
    </xf>
    <xf numFmtId="166" fontId="13" fillId="0" borderId="0" xfId="29" applyNumberFormat="1" applyFont="1" applyAlignment="1">
      <alignment horizontal="right" vertical="center"/>
      <protection/>
    </xf>
    <xf numFmtId="166" fontId="14" fillId="3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" fontId="14" fillId="2" borderId="1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24" applyFont="1" applyAlignment="1">
      <alignment vertical="center"/>
      <protection/>
    </xf>
    <xf numFmtId="0" fontId="13" fillId="0" borderId="1" xfId="22" applyNumberFormat="1" applyFont="1" applyFill="1" applyBorder="1" applyAlignment="1">
      <alignment horizontal="center" vertical="center"/>
    </xf>
    <xf numFmtId="1" fontId="13" fillId="0" borderId="1" xfId="22" applyNumberFormat="1" applyFont="1" applyFill="1" applyBorder="1" applyAlignment="1">
      <alignment horizontal="center" vertical="center"/>
    </xf>
    <xf numFmtId="1" fontId="13" fillId="0" borderId="1" xfId="23" applyNumberFormat="1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3" fillId="0" borderId="0" xfId="23" applyFont="1" applyAlignment="1">
      <alignment vertical="center"/>
      <protection/>
    </xf>
    <xf numFmtId="0" fontId="13" fillId="0" borderId="1" xfId="2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vertical="center"/>
    </xf>
    <xf numFmtId="0" fontId="14" fillId="3" borderId="1" xfId="23" applyFont="1" applyFill="1" applyBorder="1" applyAlignment="1">
      <alignment vertical="center"/>
      <protection/>
    </xf>
    <xf numFmtId="0" fontId="14" fillId="3" borderId="1" xfId="22" applyNumberFormat="1" applyFont="1" applyFill="1" applyBorder="1" applyAlignment="1">
      <alignment horizontal="center" vertical="center"/>
    </xf>
    <xf numFmtId="1" fontId="14" fillId="3" borderId="1" xfId="22" applyNumberFormat="1" applyFont="1" applyFill="1" applyBorder="1" applyAlignment="1">
      <alignment horizontal="center" vertical="center"/>
    </xf>
    <xf numFmtId="1" fontId="14" fillId="3" borderId="1" xfId="23" applyNumberFormat="1" applyFont="1" applyFill="1" applyBorder="1" applyAlignment="1">
      <alignment horizontal="center" vertical="center"/>
      <protection/>
    </xf>
    <xf numFmtId="0" fontId="14" fillId="3" borderId="1" xfId="23" applyFont="1" applyFill="1" applyBorder="1" applyAlignment="1">
      <alignment horizontal="center" vertical="center"/>
      <protection/>
    </xf>
    <xf numFmtId="14" fontId="19" fillId="2" borderId="1" xfId="24" applyNumberFormat="1" applyFont="1" applyFill="1" applyBorder="1" applyAlignment="1">
      <alignment horizontal="center" vertical="center"/>
      <protection/>
    </xf>
    <xf numFmtId="1" fontId="19" fillId="2" borderId="1" xfId="24" applyNumberFormat="1" applyFont="1" applyFill="1" applyBorder="1" applyAlignment="1">
      <alignment horizontal="center" vertical="center"/>
      <protection/>
    </xf>
    <xf numFmtId="4" fontId="19" fillId="2" borderId="1" xfId="24" applyNumberFormat="1" applyFont="1" applyFill="1" applyBorder="1" applyAlignment="1">
      <alignment horizontal="right" vertical="center"/>
      <protection/>
    </xf>
    <xf numFmtId="14" fontId="15" fillId="2" borderId="1" xfId="24" applyNumberFormat="1" applyFont="1" applyFill="1" applyBorder="1" applyAlignment="1">
      <alignment horizontal="center" vertical="center"/>
      <protection/>
    </xf>
    <xf numFmtId="0" fontId="19" fillId="2" borderId="1" xfId="24" applyFont="1" applyFill="1" applyBorder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19" fillId="3" borderId="1" xfId="23" applyFont="1" applyFill="1" applyBorder="1" applyAlignment="1">
      <alignment vertical="center"/>
      <protection/>
    </xf>
    <xf numFmtId="0" fontId="19" fillId="3" borderId="1" xfId="22" applyNumberFormat="1" applyFont="1" applyFill="1" applyBorder="1" applyAlignment="1">
      <alignment horizontal="center" vertical="center"/>
    </xf>
    <xf numFmtId="1" fontId="19" fillId="3" borderId="1" xfId="22" applyNumberFormat="1" applyFont="1" applyFill="1" applyBorder="1" applyAlignment="1">
      <alignment horizontal="center" vertical="center"/>
    </xf>
    <xf numFmtId="0" fontId="19" fillId="3" borderId="1" xfId="23" applyFont="1" applyFill="1" applyBorder="1" applyAlignment="1">
      <alignment horizontal="center" vertical="center"/>
      <protection/>
    </xf>
    <xf numFmtId="1" fontId="19" fillId="3" borderId="1" xfId="23" applyNumberFormat="1" applyFont="1" applyFill="1" applyBorder="1" applyAlignment="1">
      <alignment horizontal="center" vertical="center"/>
      <protection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22" applyNumberFormat="1" applyFont="1" applyFill="1" applyBorder="1" applyAlignment="1">
      <alignment horizontal="center" vertical="center"/>
    </xf>
    <xf numFmtId="4" fontId="14" fillId="3" borderId="1" xfId="22" applyNumberFormat="1" applyFont="1" applyFill="1" applyBorder="1" applyAlignment="1">
      <alignment horizontal="center" vertical="center"/>
    </xf>
    <xf numFmtId="4" fontId="19" fillId="2" borderId="1" xfId="24" applyNumberFormat="1" applyFont="1" applyFill="1" applyBorder="1" applyAlignment="1">
      <alignment horizontal="center" vertical="center"/>
      <protection/>
    </xf>
    <xf numFmtId="4" fontId="19" fillId="3" borderId="1" xfId="22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9" fillId="2" borderId="1" xfId="24" applyFont="1" applyFill="1" applyBorder="1" applyAlignment="1">
      <alignment horizontal="left" vertical="center"/>
      <protection/>
    </xf>
    <xf numFmtId="0" fontId="14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3" borderId="1" xfId="0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/>
    </xf>
    <xf numFmtId="0" fontId="2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3" fillId="0" borderId="3" xfId="0" applyFont="1" applyBorder="1" applyAlignment="1">
      <alignment/>
    </xf>
    <xf numFmtId="14" fontId="13" fillId="0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/>
    </xf>
    <xf numFmtId="0" fontId="19" fillId="2" borderId="1" xfId="0" applyFont="1" applyFill="1" applyBorder="1" applyAlignment="1">
      <alignment horizontal="center"/>
    </xf>
    <xf numFmtId="14" fontId="14" fillId="3" borderId="1" xfId="0" applyNumberFormat="1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justify" vertical="top" wrapText="1"/>
    </xf>
    <xf numFmtId="14" fontId="14" fillId="3" borderId="4" xfId="0" applyNumberFormat="1" applyFont="1" applyFill="1" applyBorder="1" applyAlignment="1">
      <alignment horizontal="center"/>
    </xf>
    <xf numFmtId="14" fontId="14" fillId="3" borderId="5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top" wrapText="1"/>
    </xf>
    <xf numFmtId="14" fontId="19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top" wrapText="1"/>
    </xf>
    <xf numFmtId="14" fontId="14" fillId="2" borderId="4" xfId="0" applyNumberFormat="1" applyFont="1" applyFill="1" applyBorder="1" applyAlignment="1">
      <alignment horizontal="center"/>
    </xf>
    <xf numFmtId="14" fontId="14" fillId="2" borderId="5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9" fillId="2" borderId="1" xfId="0" applyFont="1" applyFill="1" applyBorder="1" applyAlignment="1">
      <alignment horizontal="left" vertical="top" wrapText="1"/>
    </xf>
    <xf numFmtId="14" fontId="19" fillId="2" borderId="4" xfId="0" applyNumberFormat="1" applyFont="1" applyFill="1" applyBorder="1" applyAlignment="1">
      <alignment horizontal="center"/>
    </xf>
    <xf numFmtId="14" fontId="19" fillId="2" borderId="5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justify" vertical="top" wrapText="1"/>
    </xf>
    <xf numFmtId="0" fontId="19" fillId="3" borderId="1" xfId="0" applyFont="1" applyFill="1" applyBorder="1" applyAlignment="1">
      <alignment horizontal="center"/>
    </xf>
    <xf numFmtId="14" fontId="19" fillId="3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19" fillId="3" borderId="1" xfId="0" applyFont="1" applyFill="1" applyBorder="1" applyAlignment="1">
      <alignment/>
    </xf>
    <xf numFmtId="0" fontId="29" fillId="3" borderId="1" xfId="0" applyFont="1" applyFill="1" applyBorder="1" applyAlignment="1">
      <alignment horizontal="left" wrapText="1"/>
    </xf>
    <xf numFmtId="0" fontId="30" fillId="3" borderId="1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/>
    </xf>
    <xf numFmtId="2" fontId="13" fillId="3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top"/>
    </xf>
    <xf numFmtId="166" fontId="14" fillId="2" borderId="1" xfId="0" applyNumberFormat="1" applyFont="1" applyFill="1" applyBorder="1" applyAlignment="1">
      <alignment horizontal="right" vertical="top" wrapText="1"/>
    </xf>
    <xf numFmtId="166" fontId="13" fillId="0" borderId="1" xfId="27" applyNumberFormat="1" applyFont="1" applyBorder="1" applyAlignment="1">
      <alignment horizontal="right" vertical="center"/>
      <protection/>
    </xf>
    <xf numFmtId="166" fontId="13" fillId="3" borderId="1" xfId="27" applyNumberFormat="1" applyFont="1" applyFill="1" applyBorder="1" applyAlignment="1">
      <alignment horizontal="right" vertical="center"/>
      <protection/>
    </xf>
    <xf numFmtId="166" fontId="14" fillId="2" borderId="1" xfId="0" applyNumberFormat="1" applyFont="1" applyFill="1" applyBorder="1" applyAlignment="1">
      <alignment horizontal="right" vertical="center" wrapText="1"/>
    </xf>
    <xf numFmtId="166" fontId="14" fillId="2" borderId="1" xfId="0" applyNumberFormat="1" applyFont="1" applyFill="1" applyBorder="1" applyAlignment="1">
      <alignment horizontal="right" vertical="center"/>
    </xf>
    <xf numFmtId="166" fontId="13" fillId="0" borderId="1" xfId="29" applyNumberFormat="1" applyFont="1" applyFill="1" applyBorder="1" applyAlignment="1">
      <alignment horizontal="right" vertical="center" wrapText="1"/>
      <protection/>
    </xf>
    <xf numFmtId="166" fontId="13" fillId="0" borderId="1" xfId="29" applyNumberFormat="1" applyFont="1" applyFill="1" applyBorder="1" applyAlignment="1">
      <alignment horizontal="right" vertical="center"/>
      <protection/>
    </xf>
    <xf numFmtId="166" fontId="13" fillId="0" borderId="1" xfId="21" applyNumberFormat="1" applyFont="1" applyFill="1" applyBorder="1" applyAlignment="1">
      <alignment horizontal="right" vertical="center" wrapText="1"/>
    </xf>
    <xf numFmtId="166" fontId="13" fillId="2" borderId="1" xfId="0" applyNumberFormat="1" applyFont="1" applyFill="1" applyBorder="1" applyAlignment="1">
      <alignment horizontal="right" vertical="center" wrapText="1"/>
    </xf>
    <xf numFmtId="2" fontId="19" fillId="0" borderId="0" xfId="0" applyNumberFormat="1" applyFont="1" applyFill="1" applyAlignment="1">
      <alignment vertical="center"/>
    </xf>
    <xf numFmtId="166" fontId="19" fillId="2" borderId="1" xfId="24" applyNumberFormat="1" applyFont="1" applyFill="1" applyBorder="1" applyAlignment="1">
      <alignment horizontal="right" vertical="center"/>
      <protection/>
    </xf>
    <xf numFmtId="166" fontId="13" fillId="0" borderId="1" xfId="0" applyNumberFormat="1" applyFont="1" applyFill="1" applyBorder="1" applyAlignment="1">
      <alignment horizontal="right" vertical="center"/>
    </xf>
    <xf numFmtId="166" fontId="13" fillId="0" borderId="1" xfId="23" applyNumberFormat="1" applyFont="1" applyBorder="1" applyAlignment="1">
      <alignment horizontal="right" vertical="center"/>
      <protection/>
    </xf>
    <xf numFmtId="166" fontId="13" fillId="0" borderId="1" xfId="23" applyNumberFormat="1" applyFont="1" applyFill="1" applyBorder="1" applyAlignment="1">
      <alignment horizontal="right" vertical="center"/>
      <protection/>
    </xf>
    <xf numFmtId="166" fontId="14" fillId="3" borderId="1" xfId="23" applyNumberFormat="1" applyFont="1" applyFill="1" applyBorder="1" applyAlignment="1">
      <alignment horizontal="right" vertical="center"/>
      <protection/>
    </xf>
    <xf numFmtId="166" fontId="19" fillId="3" borderId="1" xfId="22" applyNumberFormat="1" applyFont="1" applyFill="1" applyBorder="1" applyAlignment="1">
      <alignment horizontal="right" vertical="center"/>
    </xf>
    <xf numFmtId="166" fontId="19" fillId="3" borderId="1" xfId="23" applyNumberFormat="1" applyFont="1" applyFill="1" applyBorder="1" applyAlignment="1">
      <alignment horizontal="right" vertical="center"/>
      <protection/>
    </xf>
    <xf numFmtId="14" fontId="19" fillId="2" borderId="1" xfId="24" applyNumberFormat="1" applyFont="1" applyFill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166" fontId="13" fillId="0" borderId="1" xfId="20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166" fontId="19" fillId="3" borderId="1" xfId="20" applyNumberFormat="1" applyFont="1" applyFill="1" applyBorder="1" applyAlignment="1">
      <alignment horizontal="right" vertical="center" wrapText="1"/>
    </xf>
    <xf numFmtId="166" fontId="14" fillId="3" borderId="1" xfId="2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top" wrapText="1"/>
    </xf>
    <xf numFmtId="14" fontId="15" fillId="2" borderId="1" xfId="24" applyNumberFormat="1" applyFont="1" applyFill="1" applyBorder="1" applyAlignment="1">
      <alignment horizontal="right" vertical="center"/>
      <protection/>
    </xf>
    <xf numFmtId="0" fontId="14" fillId="2" borderId="1" xfId="0" applyFont="1" applyFill="1" applyBorder="1" applyAlignment="1">
      <alignment horizontal="right"/>
    </xf>
    <xf numFmtId="166" fontId="14" fillId="2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>
      <alignment horizontal="right" wrapText="1"/>
    </xf>
    <xf numFmtId="166" fontId="14" fillId="3" borderId="1" xfId="0" applyNumberFormat="1" applyFont="1" applyFill="1" applyBorder="1" applyAlignment="1">
      <alignment horizontal="right" wrapText="1"/>
    </xf>
    <xf numFmtId="166" fontId="19" fillId="2" borderId="1" xfId="0" applyNumberFormat="1" applyFont="1" applyFill="1" applyBorder="1" applyAlignment="1">
      <alignment horizontal="right" wrapText="1"/>
    </xf>
    <xf numFmtId="166" fontId="13" fillId="2" borderId="1" xfId="0" applyNumberFormat="1" applyFont="1" applyFill="1" applyBorder="1" applyAlignment="1">
      <alignment horizontal="right" wrapText="1"/>
    </xf>
    <xf numFmtId="0" fontId="19" fillId="2" borderId="1" xfId="0" applyFont="1" applyFill="1" applyBorder="1" applyAlignment="1">
      <alignment horizontal="right"/>
    </xf>
    <xf numFmtId="166" fontId="19" fillId="3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2" borderId="1" xfId="0" applyFont="1" applyFill="1" applyBorder="1" applyAlignment="1">
      <alignment horizontal="right"/>
    </xf>
    <xf numFmtId="8" fontId="13" fillId="0" borderId="2" xfId="0" applyNumberFormat="1" applyFont="1" applyBorder="1" applyAlignment="1">
      <alignment horizontal="right" vertical="top" wrapText="1"/>
    </xf>
    <xf numFmtId="8" fontId="13" fillId="0" borderId="1" xfId="0" applyNumberFormat="1" applyFont="1" applyBorder="1" applyAlignment="1">
      <alignment horizontal="right" vertical="top" wrapText="1"/>
    </xf>
    <xf numFmtId="8" fontId="14" fillId="3" borderId="1" xfId="0" applyNumberFormat="1" applyFont="1" applyFill="1" applyBorder="1" applyAlignment="1">
      <alignment horizontal="right" vertical="top" wrapText="1"/>
    </xf>
    <xf numFmtId="8" fontId="19" fillId="2" borderId="1" xfId="0" applyNumberFormat="1" applyFont="1" applyFill="1" applyBorder="1" applyAlignment="1">
      <alignment horizontal="right" vertical="top" wrapText="1"/>
    </xf>
    <xf numFmtId="8" fontId="22" fillId="2" borderId="1" xfId="0" applyNumberFormat="1" applyFont="1" applyFill="1" applyBorder="1" applyAlignment="1">
      <alignment horizontal="right" vertical="top" wrapText="1"/>
    </xf>
    <xf numFmtId="8" fontId="14" fillId="2" borderId="1" xfId="0" applyNumberFormat="1" applyFont="1" applyFill="1" applyBorder="1" applyAlignment="1">
      <alignment horizontal="right"/>
    </xf>
    <xf numFmtId="166" fontId="14" fillId="2" borderId="1" xfId="0" applyNumberFormat="1" applyFont="1" applyFill="1" applyBorder="1" applyAlignment="1">
      <alignment horizontal="center"/>
    </xf>
    <xf numFmtId="166" fontId="29" fillId="6" borderId="1" xfId="17" applyNumberFormat="1" applyFont="1" applyFill="1" applyBorder="1" applyAlignment="1">
      <alignment horizontal="right" wrapText="1"/>
    </xf>
    <xf numFmtId="166" fontId="23" fillId="0" borderId="1" xfId="17" applyNumberFormat="1" applyFont="1" applyFill="1" applyBorder="1" applyAlignment="1">
      <alignment horizontal="right" wrapText="1"/>
    </xf>
    <xf numFmtId="166" fontId="30" fillId="2" borderId="1" xfId="17" applyNumberFormat="1" applyFont="1" applyFill="1" applyBorder="1" applyAlignment="1">
      <alignment horizontal="right" wrapText="1"/>
    </xf>
    <xf numFmtId="166" fontId="23" fillId="2" borderId="1" xfId="17" applyNumberFormat="1" applyFont="1" applyFill="1" applyBorder="1" applyAlignment="1">
      <alignment horizontal="right" wrapText="1"/>
    </xf>
    <xf numFmtId="166" fontId="13" fillId="0" borderId="0" xfId="0" applyNumberFormat="1" applyFont="1" applyBorder="1" applyAlignment="1">
      <alignment/>
    </xf>
    <xf numFmtId="166" fontId="13" fillId="0" borderId="1" xfId="0" applyNumberFormat="1" applyFont="1" applyBorder="1" applyAlignment="1">
      <alignment horizontal="right"/>
    </xf>
    <xf numFmtId="166" fontId="14" fillId="3" borderId="1" xfId="0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right"/>
    </xf>
    <xf numFmtId="166" fontId="5" fillId="2" borderId="1" xfId="0" applyNumberFormat="1" applyFont="1" applyFill="1" applyBorder="1" applyAlignment="1">
      <alignment horizontal="center" vertical="top" wrapText="1"/>
    </xf>
    <xf numFmtId="166" fontId="5" fillId="2" borderId="1" xfId="26" applyNumberFormat="1" applyFont="1" applyFill="1" applyBorder="1" applyAlignment="1" applyProtection="1">
      <alignment horizontal="right" vertical="center"/>
      <protection locked="0"/>
    </xf>
    <xf numFmtId="166" fontId="5" fillId="2" borderId="1" xfId="26" applyNumberFormat="1" applyFont="1" applyFill="1" applyBorder="1" applyAlignment="1" applyProtection="1">
      <alignment horizontal="right" vertical="center"/>
      <protection locked="0"/>
    </xf>
    <xf numFmtId="166" fontId="4" fillId="3" borderId="1" xfId="0" applyNumberFormat="1" applyFont="1" applyFill="1" applyBorder="1" applyAlignment="1">
      <alignment horizontal="right" vertical="center"/>
    </xf>
    <xf numFmtId="166" fontId="5" fillId="0" borderId="0" xfId="26" applyNumberFormat="1" applyFont="1" applyAlignment="1">
      <alignment horizontal="right" vertical="center"/>
      <protection/>
    </xf>
    <xf numFmtId="0" fontId="5" fillId="2" borderId="1" xfId="26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>
      <alignment horizontal="right" vertical="center"/>
    </xf>
    <xf numFmtId="0" fontId="5" fillId="2" borderId="1" xfId="26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>
      <alignment horizontal="right" vertical="center"/>
    </xf>
    <xf numFmtId="0" fontId="5" fillId="0" borderId="0" xfId="26" applyFont="1" applyAlignment="1">
      <alignment horizontal="right" vertical="center"/>
      <protection/>
    </xf>
    <xf numFmtId="166" fontId="0" fillId="0" borderId="1" xfId="25" applyNumberFormat="1" applyFont="1" applyBorder="1" applyAlignment="1">
      <alignment horizontal="right" vertical="center"/>
      <protection/>
    </xf>
    <xf numFmtId="1" fontId="19" fillId="3" borderId="1" xfId="28" applyNumberFormat="1" applyFont="1" applyFill="1" applyBorder="1" applyAlignment="1">
      <alignment horizontal="center" vertical="center"/>
      <protection/>
    </xf>
    <xf numFmtId="0" fontId="19" fillId="3" borderId="1" xfId="28" applyFont="1" applyFill="1" applyBorder="1" applyAlignment="1">
      <alignment horizontal="center" vertical="center"/>
      <protection/>
    </xf>
    <xf numFmtId="0" fontId="19" fillId="0" borderId="0" xfId="28" applyFont="1" applyAlignment="1">
      <alignment vertical="center"/>
      <protection/>
    </xf>
    <xf numFmtId="0" fontId="14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166" fontId="14" fillId="2" borderId="1" xfId="0" applyNumberFormat="1" applyFont="1" applyFill="1" applyBorder="1" applyAlignment="1">
      <alignment horizontal="right"/>
    </xf>
    <xf numFmtId="166" fontId="19" fillId="2" borderId="1" xfId="0" applyNumberFormat="1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 horizontal="right"/>
    </xf>
    <xf numFmtId="166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26" applyFont="1" applyAlignment="1">
      <alignment horizontal="left" vertical="center" readingOrder="2"/>
      <protection/>
    </xf>
    <xf numFmtId="0" fontId="13" fillId="0" borderId="0" xfId="28" applyFont="1" applyAlignment="1">
      <alignment horizontal="left" vertical="center"/>
      <protection/>
    </xf>
    <xf numFmtId="0" fontId="13" fillId="0" borderId="0" xfId="29" applyFont="1" applyFill="1" applyAlignment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9" fillId="0" borderId="0" xfId="24" applyFont="1" applyBorder="1" applyAlignment="1">
      <alignment vertical="center"/>
      <protection/>
    </xf>
    <xf numFmtId="0" fontId="13" fillId="0" borderId="0" xfId="23" applyFont="1" applyBorder="1" applyAlignment="1">
      <alignment vertical="center"/>
      <protection/>
    </xf>
    <xf numFmtId="0" fontId="13" fillId="0" borderId="0" xfId="24" applyFont="1" applyBorder="1" applyAlignment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66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66" fontId="14" fillId="3" borderId="1" xfId="0" applyNumberFormat="1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26" applyFont="1" applyBorder="1" applyAlignment="1">
      <alignment vertical="center"/>
      <protection/>
    </xf>
    <xf numFmtId="166" fontId="0" fillId="0" borderId="1" xfId="26" applyNumberFormat="1" applyFont="1" applyFill="1" applyBorder="1" applyAlignment="1" applyProtection="1">
      <alignment horizontal="right" vertical="center"/>
      <protection locked="0"/>
    </xf>
    <xf numFmtId="166" fontId="0" fillId="0" borderId="1" xfId="26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>
      <alignment vertical="center" wrapText="1"/>
    </xf>
    <xf numFmtId="166" fontId="13" fillId="0" borderId="4" xfId="0" applyNumberFormat="1" applyFont="1" applyFill="1" applyBorder="1" applyAlignment="1">
      <alignment horizontal="right" vertical="center"/>
    </xf>
    <xf numFmtId="0" fontId="32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166" fontId="13" fillId="3" borderId="0" xfId="0" applyNumberFormat="1" applyFont="1" applyFill="1" applyAlignment="1">
      <alignment horizontal="right" vertical="center"/>
    </xf>
    <xf numFmtId="0" fontId="21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horizontal="center" vertical="center"/>
    </xf>
    <xf numFmtId="166" fontId="36" fillId="0" borderId="1" xfId="0" applyNumberFormat="1" applyFont="1" applyFill="1" applyBorder="1" applyAlignment="1">
      <alignment horizontal="right" vertical="center"/>
    </xf>
    <xf numFmtId="166" fontId="36" fillId="0" borderId="1" xfId="0" applyNumberFormat="1" applyFont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right" vertical="center"/>
    </xf>
    <xf numFmtId="166" fontId="37" fillId="0" borderId="1" xfId="25" applyNumberFormat="1" applyFont="1" applyBorder="1" applyAlignment="1">
      <alignment horizontal="right" vertical="center"/>
      <protection/>
    </xf>
    <xf numFmtId="166" fontId="37" fillId="0" borderId="1" xfId="25" applyNumberFormat="1" applyFont="1" applyBorder="1" applyAlignment="1">
      <alignment horizontal="right" vertical="center"/>
      <protection/>
    </xf>
    <xf numFmtId="0" fontId="38" fillId="0" borderId="0" xfId="26" applyFont="1" applyAlignment="1">
      <alignment horizontal="left" vertical="center"/>
      <protection/>
    </xf>
    <xf numFmtId="166" fontId="5" fillId="0" borderId="0" xfId="26" applyNumberFormat="1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8" applyFont="1" applyBorder="1" applyAlignment="1">
      <alignment horizontal="center" vertical="center"/>
      <protection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166" fontId="15" fillId="0" borderId="0" xfId="23" applyNumberFormat="1" applyFont="1" applyBorder="1" applyAlignment="1">
      <alignment vertical="center"/>
      <protection/>
    </xf>
    <xf numFmtId="4" fontId="13" fillId="0" borderId="1" xfId="22" applyNumberFormat="1" applyFont="1" applyFill="1" applyBorder="1" applyAlignment="1" applyProtection="1">
      <alignment horizontal="center" vertical="center"/>
      <protection locked="0"/>
    </xf>
    <xf numFmtId="166" fontId="15" fillId="0" borderId="0" xfId="0" applyNumberFormat="1" applyFont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166" fontId="13" fillId="0" borderId="1" xfId="20" applyNumberFormat="1" applyFont="1" applyFill="1" applyBorder="1" applyAlignment="1" applyProtection="1">
      <alignment horizontal="right" vertical="center" wrapText="1"/>
      <protection/>
    </xf>
    <xf numFmtId="43" fontId="35" fillId="0" borderId="0" xfId="19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43" fontId="42" fillId="0" borderId="0" xfId="19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13" fillId="0" borderId="0" xfId="23" applyFont="1" applyFill="1" applyBorder="1" applyAlignment="1">
      <alignment vertical="center"/>
      <protection/>
    </xf>
    <xf numFmtId="0" fontId="39" fillId="0" borderId="0" xfId="0" applyFont="1" applyFill="1" applyBorder="1" applyAlignment="1">
      <alignment horizontal="left" wrapText="1"/>
    </xf>
    <xf numFmtId="166" fontId="14" fillId="3" borderId="4" xfId="0" applyNumberFormat="1" applyFont="1" applyFill="1" applyBorder="1" applyAlignment="1">
      <alignment horizontal="right" wrapText="1"/>
    </xf>
    <xf numFmtId="166" fontId="19" fillId="3" borderId="4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4" fontId="0" fillId="0" borderId="1" xfId="0" applyNumberFormat="1" applyBorder="1" applyAlignment="1">
      <alignment horizontal="center"/>
    </xf>
    <xf numFmtId="0" fontId="3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3" fillId="0" borderId="1" xfId="28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29" applyFont="1" applyFill="1" applyAlignment="1">
      <alignment vertical="center" wrapText="1"/>
      <protection/>
    </xf>
    <xf numFmtId="166" fontId="0" fillId="0" borderId="1" xfId="26" applyNumberFormat="1" applyFont="1" applyFill="1" applyBorder="1" applyAlignment="1" applyProtection="1">
      <alignment horizontal="right" vertical="center"/>
      <protection locked="0"/>
    </xf>
    <xf numFmtId="166" fontId="0" fillId="0" borderId="1" xfId="26" applyNumberFormat="1" applyFont="1" applyFill="1" applyBorder="1" applyAlignment="1" applyProtection="1">
      <alignment horizontal="right" vertical="center"/>
      <protection locked="0"/>
    </xf>
    <xf numFmtId="0" fontId="14" fillId="0" borderId="3" xfId="0" applyFont="1" applyFill="1" applyBorder="1" applyAlignment="1">
      <alignment horizontal="center" vertical="center"/>
    </xf>
    <xf numFmtId="0" fontId="13" fillId="0" borderId="0" xfId="28" applyFont="1" applyFill="1" applyAlignment="1">
      <alignment vertical="center"/>
      <protection/>
    </xf>
    <xf numFmtId="0" fontId="5" fillId="0" borderId="3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13" fillId="0" borderId="3" xfId="29" applyFont="1" applyFill="1" applyBorder="1" applyAlignment="1">
      <alignment vertical="center" wrapText="1"/>
      <protection/>
    </xf>
    <xf numFmtId="0" fontId="13" fillId="0" borderId="3" xfId="29" applyFont="1" applyFill="1" applyBorder="1" applyAlignment="1">
      <alignment vertical="center"/>
      <protection/>
    </xf>
    <xf numFmtId="1" fontId="33" fillId="0" borderId="1" xfId="29" applyNumberFormat="1" applyFont="1" applyFill="1" applyBorder="1" applyAlignment="1">
      <alignment horizontal="center" vertical="center"/>
      <protection/>
    </xf>
    <xf numFmtId="0" fontId="33" fillId="0" borderId="1" xfId="28" applyFont="1" applyBorder="1" applyAlignment="1">
      <alignment horizontal="center" vertical="center"/>
      <protection/>
    </xf>
    <xf numFmtId="1" fontId="33" fillId="0" borderId="1" xfId="0" applyNumberFormat="1" applyFont="1" applyBorder="1" applyAlignment="1">
      <alignment horizontal="center" vertical="center"/>
    </xf>
    <xf numFmtId="166" fontId="13" fillId="0" borderId="0" xfId="29" applyNumberFormat="1" applyFont="1" applyFill="1" applyBorder="1" applyAlignment="1">
      <alignment horizontal="right" vertical="center"/>
      <protection/>
    </xf>
    <xf numFmtId="166" fontId="14" fillId="0" borderId="0" xfId="0" applyNumberFormat="1" applyFont="1" applyFill="1" applyBorder="1" applyAlignment="1">
      <alignment horizontal="right" vertical="center"/>
    </xf>
    <xf numFmtId="0" fontId="14" fillId="0" borderId="0" xfId="26" applyFont="1" applyFill="1" applyBorder="1" applyAlignment="1">
      <alignment vertical="center"/>
      <protection/>
    </xf>
    <xf numFmtId="0" fontId="33" fillId="0" borderId="1" xfId="28" applyFont="1" applyFill="1" applyBorder="1" applyAlignment="1">
      <alignment horizontal="center" vertical="center"/>
      <protection/>
    </xf>
    <xf numFmtId="0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3" fillId="0" borderId="0" xfId="28" applyFont="1" applyBorder="1" applyAlignment="1">
      <alignment vertical="center"/>
      <protection/>
    </xf>
    <xf numFmtId="166" fontId="13" fillId="0" borderId="4" xfId="27" applyNumberFormat="1" applyFont="1" applyBorder="1" applyAlignment="1">
      <alignment horizontal="right" vertical="center"/>
      <protection/>
    </xf>
    <xf numFmtId="166" fontId="13" fillId="0" borderId="0" xfId="27" applyNumberFormat="1" applyFont="1" applyBorder="1" applyAlignment="1">
      <alignment horizontal="right" vertical="center"/>
      <protection/>
    </xf>
    <xf numFmtId="166" fontId="1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1" fontId="45" fillId="0" borderId="1" xfId="0" applyNumberFormat="1" applyFont="1" applyFill="1" applyBorder="1" applyAlignment="1">
      <alignment horizontal="center" vertical="center"/>
    </xf>
    <xf numFmtId="0" fontId="13" fillId="0" borderId="3" xfId="23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3" xfId="0" applyFill="1" applyBorder="1" applyAlignment="1">
      <alignment wrapText="1"/>
    </xf>
    <xf numFmtId="0" fontId="37" fillId="0" borderId="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36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right" vertical="center"/>
    </xf>
    <xf numFmtId="0" fontId="13" fillId="0" borderId="2" xfId="0" applyFont="1" applyFill="1" applyBorder="1" applyAlignment="1">
      <alignment/>
    </xf>
    <xf numFmtId="0" fontId="46" fillId="0" borderId="0" xfId="0" applyFont="1" applyBorder="1" applyAlignment="1">
      <alignment horizontal="justify" vertical="top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46" fillId="0" borderId="0" xfId="0" applyFont="1" applyFill="1" applyBorder="1" applyAlignment="1">
      <alignment horizontal="justify" vertical="top" wrapText="1"/>
    </xf>
    <xf numFmtId="0" fontId="32" fillId="0" borderId="11" xfId="0" applyFont="1" applyFill="1" applyBorder="1" applyAlignment="1">
      <alignment wrapText="1"/>
    </xf>
    <xf numFmtId="0" fontId="32" fillId="0" borderId="11" xfId="0" applyFont="1" applyFill="1" applyBorder="1" applyAlignment="1">
      <alignment wrapText="1"/>
    </xf>
    <xf numFmtId="0" fontId="32" fillId="0" borderId="12" xfId="0" applyFont="1" applyFill="1" applyBorder="1" applyAlignment="1">
      <alignment wrapText="1"/>
    </xf>
    <xf numFmtId="0" fontId="32" fillId="0" borderId="12" xfId="0" applyFont="1" applyFill="1" applyBorder="1" applyAlignment="1">
      <alignment wrapText="1"/>
    </xf>
    <xf numFmtId="166" fontId="13" fillId="2" borderId="1" xfId="17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right" wrapText="1"/>
    </xf>
    <xf numFmtId="0" fontId="18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176" fontId="32" fillId="0" borderId="11" xfId="0" applyNumberFormat="1" applyFont="1" applyFill="1" applyBorder="1" applyAlignment="1">
      <alignment horizontal="right" wrapText="1"/>
    </xf>
    <xf numFmtId="0" fontId="4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vertical="top" wrapText="1"/>
    </xf>
    <xf numFmtId="166" fontId="19" fillId="3" borderId="1" xfId="28" applyNumberFormat="1" applyFont="1" applyFill="1" applyBorder="1" applyAlignment="1">
      <alignment horizontal="right" vertical="center"/>
      <protection/>
    </xf>
    <xf numFmtId="14" fontId="14" fillId="0" borderId="1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justify"/>
    </xf>
    <xf numFmtId="0" fontId="14" fillId="0" borderId="0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1" fillId="0" borderId="1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0" borderId="0" xfId="29" applyFont="1" applyAlignment="1">
      <alignment horizontal="left" vertical="center"/>
      <protection/>
    </xf>
    <xf numFmtId="0" fontId="13" fillId="0" borderId="0" xfId="29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wrapText="1"/>
    </xf>
    <xf numFmtId="166" fontId="13" fillId="0" borderId="1" xfId="0" applyNumberFormat="1" applyFont="1" applyBorder="1" applyAlignment="1">
      <alignment/>
    </xf>
    <xf numFmtId="0" fontId="14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/>
    </xf>
    <xf numFmtId="166" fontId="19" fillId="3" borderId="14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7" borderId="1" xfId="0" applyFont="1" applyFill="1" applyBorder="1" applyAlignment="1">
      <alignment horizontal="left" vertical="center"/>
    </xf>
    <xf numFmtId="0" fontId="13" fillId="7" borderId="1" xfId="26" applyFont="1" applyFill="1" applyBorder="1" applyAlignment="1" applyProtection="1">
      <alignment horizontal="left" vertical="center"/>
      <protection locked="0"/>
    </xf>
    <xf numFmtId="2" fontId="14" fillId="7" borderId="1" xfId="0" applyNumberFormat="1" applyFont="1" applyFill="1" applyBorder="1" applyAlignment="1">
      <alignment horizontal="left" vertical="center"/>
    </xf>
    <xf numFmtId="0" fontId="13" fillId="7" borderId="1" xfId="29" applyFont="1" applyFill="1" applyBorder="1" applyAlignment="1">
      <alignment horizontal="left" vertical="center" wrapText="1"/>
      <protection/>
    </xf>
    <xf numFmtId="0" fontId="13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left"/>
    </xf>
    <xf numFmtId="0" fontId="13" fillId="7" borderId="2" xfId="0" applyFont="1" applyFill="1" applyBorder="1" applyAlignment="1">
      <alignment horizontal="justify" vertical="top" wrapText="1"/>
    </xf>
    <xf numFmtId="0" fontId="13" fillId="7" borderId="1" xfId="0" applyFont="1" applyFill="1" applyBorder="1" applyAlignment="1">
      <alignment horizontal="justify" vertical="top" wrapText="1"/>
    </xf>
    <xf numFmtId="0" fontId="13" fillId="7" borderId="1" xfId="0" applyFont="1" applyFill="1" applyBorder="1" applyAlignment="1">
      <alignment/>
    </xf>
    <xf numFmtId="0" fontId="13" fillId="7" borderId="1" xfId="0" applyFont="1" applyFill="1" applyBorder="1" applyAlignment="1">
      <alignment vertical="top" wrapText="1"/>
    </xf>
    <xf numFmtId="0" fontId="23" fillId="7" borderId="1" xfId="0" applyFont="1" applyFill="1" applyBorder="1" applyAlignment="1">
      <alignment horizontal="left" wrapText="1"/>
    </xf>
    <xf numFmtId="0" fontId="14" fillId="3" borderId="15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4" fillId="3" borderId="4" xfId="0" applyFont="1" applyFill="1" applyBorder="1" applyAlignment="1">
      <alignment horizontal="center" vertical="top" wrapText="1"/>
    </xf>
    <xf numFmtId="166" fontId="13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2" fontId="14" fillId="3" borderId="1" xfId="26" applyNumberFormat="1" applyFont="1" applyFill="1" applyBorder="1" applyAlignment="1">
      <alignment horizontal="center" vertical="center"/>
      <protection/>
    </xf>
    <xf numFmtId="0" fontId="17" fillId="0" borderId="1" xfId="26" applyFont="1" applyBorder="1" applyAlignment="1">
      <alignment horizontal="left" vertical="center"/>
      <protection/>
    </xf>
    <xf numFmtId="0" fontId="5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4" fillId="3" borderId="4" xfId="28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17" fillId="0" borderId="1" xfId="28" applyFont="1" applyBorder="1" applyAlignment="1">
      <alignment horizontal="left" vertical="center"/>
      <protection/>
    </xf>
    <xf numFmtId="0" fontId="14" fillId="3" borderId="4" xfId="29" applyFont="1" applyFill="1" applyBorder="1" applyAlignment="1">
      <alignment vertical="center" wrapText="1"/>
      <protection/>
    </xf>
    <xf numFmtId="0" fontId="14" fillId="3" borderId="15" xfId="29" applyFont="1" applyFill="1" applyBorder="1" applyAlignment="1">
      <alignment vertical="center" wrapText="1"/>
      <protection/>
    </xf>
    <xf numFmtId="0" fontId="17" fillId="0" borderId="1" xfId="29" applyFont="1" applyBorder="1" applyAlignment="1">
      <alignment horizontal="left" vertical="center"/>
      <protection/>
    </xf>
    <xf numFmtId="0" fontId="13" fillId="0" borderId="3" xfId="29" applyFont="1" applyFill="1" applyBorder="1" applyAlignment="1">
      <alignment vertical="center" wrapText="1"/>
      <protection/>
    </xf>
    <xf numFmtId="0" fontId="13" fillId="0" borderId="0" xfId="29" applyFont="1" applyFill="1" applyAlignment="1">
      <alignment vertical="center" wrapText="1"/>
      <protection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4" fillId="3" borderId="1" xfId="0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top"/>
    </xf>
    <xf numFmtId="0" fontId="27" fillId="0" borderId="1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</cellXfs>
  <cellStyles count="1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Migliaia [0]_SEMIRESIDENZE 2011" xfId="20"/>
    <cellStyle name="Migliaia [0]_WE SOLLIEVO 2011" xfId="21"/>
    <cellStyle name="Migliaia_CENTRI EX-ASL" xfId="22"/>
    <cellStyle name="Normale_CENTRI EX-ASL" xfId="23"/>
    <cellStyle name="Normale_TRASPORTI  2011" xfId="24"/>
    <cellStyle name="Normale_vita indip." xfId="25"/>
    <cellStyle name="Normale_VITA INDIPENDENTE 2011" xfId="26"/>
    <cellStyle name="Normale_w-e auto" xfId="27"/>
    <cellStyle name="Normale_WE AUTONOMIA 2011" xfId="28"/>
    <cellStyle name="Normale_WE SOLLIEVO 2011" xfId="29"/>
    <cellStyle name="Percent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36"/>
    <pageSetUpPr fitToPage="1"/>
  </sheetPr>
  <dimension ref="A1:W16"/>
  <sheetViews>
    <sheetView workbookViewId="0" topLeftCell="A1">
      <selection activeCell="B19" sqref="B19"/>
    </sheetView>
  </sheetViews>
  <sheetFormatPr defaultColWidth="9.140625" defaultRowHeight="12.75"/>
  <cols>
    <col min="1" max="1" width="4.28125" style="3" customWidth="1"/>
    <col min="2" max="3" width="48.57421875" style="3" customWidth="1"/>
  </cols>
  <sheetData>
    <row r="1" spans="1:2" s="8" customFormat="1" ht="18" customHeight="1">
      <c r="A1" s="228"/>
      <c r="B1" s="229" t="s">
        <v>51</v>
      </c>
    </row>
    <row r="2" spans="1:12" s="4" customFormat="1" ht="18" customHeight="1">
      <c r="A2" s="230">
        <v>1</v>
      </c>
      <c r="B2" s="231" t="s">
        <v>151</v>
      </c>
      <c r="C2" s="398"/>
      <c r="D2" s="392"/>
      <c r="E2" s="392"/>
      <c r="F2" s="392"/>
      <c r="G2" s="392"/>
      <c r="H2" s="392"/>
      <c r="I2" s="392"/>
      <c r="J2" s="392"/>
      <c r="K2" s="392"/>
      <c r="L2" s="392"/>
    </row>
    <row r="3" spans="1:12" ht="18" customHeight="1">
      <c r="A3" s="230">
        <v>2</v>
      </c>
      <c r="B3" s="231" t="s">
        <v>42</v>
      </c>
      <c r="C3" s="386"/>
      <c r="D3" s="387"/>
      <c r="E3" s="387"/>
      <c r="F3" s="388"/>
      <c r="G3" s="387"/>
      <c r="H3" s="387"/>
      <c r="I3" s="387"/>
      <c r="J3" s="387"/>
      <c r="K3" s="387"/>
      <c r="L3" s="387"/>
    </row>
    <row r="4" spans="1:12" ht="18" customHeight="1">
      <c r="A4" s="230">
        <v>3</v>
      </c>
      <c r="B4" s="231" t="s">
        <v>45</v>
      </c>
      <c r="C4" s="386"/>
      <c r="D4" s="387"/>
      <c r="E4" s="387"/>
      <c r="F4" s="388"/>
      <c r="G4" s="387"/>
      <c r="H4" s="387"/>
      <c r="I4" s="387"/>
      <c r="J4" s="387"/>
      <c r="K4" s="387"/>
      <c r="L4" s="387"/>
    </row>
    <row r="5" spans="1:12" ht="18" customHeight="1">
      <c r="A5" s="230">
        <v>4</v>
      </c>
      <c r="B5" s="231" t="s">
        <v>46</v>
      </c>
      <c r="C5" s="386"/>
      <c r="D5" s="387"/>
      <c r="E5" s="387"/>
      <c r="F5" s="388"/>
      <c r="G5" s="387"/>
      <c r="H5" s="387"/>
      <c r="I5" s="387"/>
      <c r="J5" s="387"/>
      <c r="K5" s="387"/>
      <c r="L5" s="387"/>
    </row>
    <row r="6" spans="1:23" ht="18" customHeight="1">
      <c r="A6" s="230">
        <v>5</v>
      </c>
      <c r="B6" s="232" t="s">
        <v>47</v>
      </c>
      <c r="C6" s="388"/>
      <c r="D6" s="387"/>
      <c r="E6" s="387"/>
      <c r="F6" s="388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</row>
    <row r="7" spans="1:12" ht="18" customHeight="1">
      <c r="A7" s="230">
        <v>6</v>
      </c>
      <c r="B7" s="231" t="s">
        <v>65</v>
      </c>
      <c r="C7" s="388"/>
      <c r="D7" s="387"/>
      <c r="E7" s="387"/>
      <c r="F7" s="387"/>
      <c r="G7" s="388"/>
      <c r="H7" s="387"/>
      <c r="I7" s="387"/>
      <c r="J7" s="387"/>
      <c r="K7" s="387"/>
      <c r="L7" s="387"/>
    </row>
    <row r="8" spans="1:12" ht="18" customHeight="1">
      <c r="A8" s="230">
        <v>7</v>
      </c>
      <c r="B8" s="231" t="s">
        <v>153</v>
      </c>
      <c r="C8" s="388"/>
      <c r="D8" s="387"/>
      <c r="E8" s="387"/>
      <c r="F8" s="388"/>
      <c r="G8" s="387"/>
      <c r="H8" s="387"/>
      <c r="I8" s="387"/>
      <c r="J8" s="387"/>
      <c r="K8" s="387"/>
      <c r="L8" s="387"/>
    </row>
    <row r="9" spans="1:3" ht="18" customHeight="1">
      <c r="A9" s="230">
        <v>8</v>
      </c>
      <c r="B9" s="231" t="s">
        <v>48</v>
      </c>
      <c r="C9" s="7"/>
    </row>
    <row r="10" spans="1:3" ht="18" customHeight="1">
      <c r="A10" s="230">
        <v>9</v>
      </c>
      <c r="B10" s="231" t="s">
        <v>43</v>
      </c>
      <c r="C10" s="7"/>
    </row>
    <row r="11" spans="1:3" ht="18" customHeight="1">
      <c r="A11" s="230">
        <v>10</v>
      </c>
      <c r="B11" s="231" t="s">
        <v>49</v>
      </c>
      <c r="C11" s="7"/>
    </row>
    <row r="12" spans="1:3" ht="18" customHeight="1">
      <c r="A12" s="230">
        <v>11</v>
      </c>
      <c r="B12" s="231" t="s">
        <v>50</v>
      </c>
      <c r="C12" s="7"/>
    </row>
    <row r="13" spans="1:3" ht="18" customHeight="1">
      <c r="A13" s="230">
        <v>12</v>
      </c>
      <c r="B13" s="231" t="s">
        <v>160</v>
      </c>
      <c r="C13" s="7"/>
    </row>
    <row r="14" spans="1:3" ht="18" customHeight="1">
      <c r="A14" s="233">
        <v>13</v>
      </c>
      <c r="B14" s="234" t="s">
        <v>44</v>
      </c>
      <c r="C14" s="7"/>
    </row>
    <row r="16" ht="12.75">
      <c r="B16" s="39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tabColor indexed="57"/>
  </sheetPr>
  <dimension ref="A1:AY57"/>
  <sheetViews>
    <sheetView workbookViewId="0" topLeftCell="A31">
      <selection activeCell="A52" sqref="A52:A53"/>
    </sheetView>
  </sheetViews>
  <sheetFormatPr defaultColWidth="9.140625" defaultRowHeight="12.75"/>
  <cols>
    <col min="1" max="1" width="36.28125" style="56" customWidth="1"/>
    <col min="2" max="2" width="11.421875" style="56" customWidth="1"/>
    <col min="3" max="3" width="7.421875" style="56" customWidth="1"/>
    <col min="4" max="4" width="7.8515625" style="56" customWidth="1"/>
    <col min="5" max="5" width="10.8515625" style="56" customWidth="1"/>
    <col min="6" max="6" width="10.7109375" style="180" customWidth="1"/>
    <col min="7" max="7" width="17.140625" style="180" customWidth="1"/>
    <col min="8" max="8" width="15.7109375" style="180" customWidth="1"/>
    <col min="9" max="9" width="17.7109375" style="180" customWidth="1"/>
    <col min="10" max="10" width="26.421875" style="288" customWidth="1"/>
    <col min="11" max="11" width="14.7109375" style="180" customWidth="1"/>
    <col min="12" max="16384" width="8.8515625" style="180" customWidth="1"/>
  </cols>
  <sheetData>
    <row r="1" spans="1:11" ht="30" customHeight="1">
      <c r="A1" s="504" t="s">
        <v>64</v>
      </c>
      <c r="B1" s="505"/>
      <c r="C1" s="505"/>
      <c r="D1" s="505"/>
      <c r="E1" s="505"/>
      <c r="F1" s="505"/>
      <c r="G1" s="505"/>
      <c r="H1" s="505"/>
      <c r="I1" s="505"/>
      <c r="J1" s="506"/>
      <c r="K1" s="325">
        <v>40071178</v>
      </c>
    </row>
    <row r="2" spans="1:51" ht="55.5" customHeight="1">
      <c r="A2" s="501" t="s">
        <v>118</v>
      </c>
      <c r="B2" s="501"/>
      <c r="C2" s="501"/>
      <c r="D2" s="501"/>
      <c r="E2" s="501"/>
      <c r="F2" s="501"/>
      <c r="G2" s="501"/>
      <c r="H2" s="501"/>
      <c r="I2" s="501"/>
      <c r="J2" s="502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</row>
    <row r="3" spans="1:51" ht="31.5" customHeight="1">
      <c r="A3" s="50" t="s">
        <v>78</v>
      </c>
      <c r="B3" s="53" t="s">
        <v>79</v>
      </c>
      <c r="C3" s="53" t="s">
        <v>14</v>
      </c>
      <c r="D3" s="53" t="s">
        <v>15</v>
      </c>
      <c r="E3" s="53" t="s">
        <v>68</v>
      </c>
      <c r="F3" s="53" t="s">
        <v>80</v>
      </c>
      <c r="G3" s="53" t="s">
        <v>69</v>
      </c>
      <c r="H3" s="503" t="s">
        <v>132</v>
      </c>
      <c r="I3" s="503"/>
      <c r="J3" s="52" t="s">
        <v>117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</row>
    <row r="4" spans="1:10" ht="15" customHeight="1">
      <c r="A4" s="192" t="s">
        <v>17</v>
      </c>
      <c r="B4" s="202"/>
      <c r="C4" s="185"/>
      <c r="D4" s="202"/>
      <c r="E4" s="202"/>
      <c r="F4" s="202"/>
      <c r="G4" s="185"/>
      <c r="H4" s="185"/>
      <c r="I4" s="185"/>
      <c r="J4" s="273"/>
    </row>
    <row r="5" spans="1:10" s="182" customFormat="1" ht="15" customHeight="1">
      <c r="A5" s="467"/>
      <c r="B5" s="203">
        <v>1</v>
      </c>
      <c r="C5" s="426"/>
      <c r="D5" s="203">
        <v>1</v>
      </c>
      <c r="E5" s="203">
        <v>1</v>
      </c>
      <c r="F5" s="203"/>
      <c r="G5" s="201">
        <v>1945</v>
      </c>
      <c r="H5" s="204">
        <v>40299</v>
      </c>
      <c r="I5" s="204">
        <v>40515</v>
      </c>
      <c r="J5" s="274">
        <v>200</v>
      </c>
    </row>
    <row r="6" spans="1:10" ht="15" customHeight="1">
      <c r="A6" s="467"/>
      <c r="B6" s="201">
        <v>1</v>
      </c>
      <c r="C6" s="203">
        <v>1</v>
      </c>
      <c r="D6" s="201"/>
      <c r="E6" s="201">
        <v>1</v>
      </c>
      <c r="F6" s="201"/>
      <c r="G6" s="201">
        <v>1991</v>
      </c>
      <c r="H6" s="204">
        <v>40299</v>
      </c>
      <c r="I6" s="204">
        <v>40515</v>
      </c>
      <c r="J6" s="274">
        <v>200</v>
      </c>
    </row>
    <row r="7" spans="1:10" ht="15" customHeight="1">
      <c r="A7" s="468"/>
      <c r="B7" s="201">
        <v>1</v>
      </c>
      <c r="C7" s="58"/>
      <c r="D7" s="58">
        <v>1</v>
      </c>
      <c r="E7" s="58">
        <v>1</v>
      </c>
      <c r="F7" s="58"/>
      <c r="G7" s="58">
        <v>1959</v>
      </c>
      <c r="H7" s="204">
        <v>40299</v>
      </c>
      <c r="I7" s="204">
        <v>40515</v>
      </c>
      <c r="J7" s="275">
        <v>600</v>
      </c>
    </row>
    <row r="8" spans="1:10" ht="15" customHeight="1">
      <c r="A8" s="468"/>
      <c r="B8" s="201">
        <v>1</v>
      </c>
      <c r="C8" s="58"/>
      <c r="D8" s="58">
        <v>1</v>
      </c>
      <c r="E8" s="58">
        <v>1</v>
      </c>
      <c r="F8" s="58"/>
      <c r="G8" s="58">
        <v>1967</v>
      </c>
      <c r="H8" s="204">
        <v>40299</v>
      </c>
      <c r="I8" s="204">
        <v>40515</v>
      </c>
      <c r="J8" s="275">
        <v>600</v>
      </c>
    </row>
    <row r="9" spans="1:10" ht="15" customHeight="1">
      <c r="A9" s="468"/>
      <c r="B9" s="201">
        <v>1</v>
      </c>
      <c r="C9" s="58">
        <v>1</v>
      </c>
      <c r="D9" s="58"/>
      <c r="E9" s="58">
        <v>1</v>
      </c>
      <c r="F9" s="58"/>
      <c r="G9" s="58">
        <v>1953</v>
      </c>
      <c r="H9" s="204">
        <v>40299</v>
      </c>
      <c r="I9" s="204">
        <v>40515</v>
      </c>
      <c r="J9" s="275">
        <v>2500</v>
      </c>
    </row>
    <row r="10" spans="1:10" ht="15" customHeight="1">
      <c r="A10" s="468"/>
      <c r="B10" s="201">
        <v>1</v>
      </c>
      <c r="C10" s="58"/>
      <c r="D10" s="58">
        <v>1</v>
      </c>
      <c r="E10" s="58">
        <v>1</v>
      </c>
      <c r="F10" s="58"/>
      <c r="G10" s="58">
        <v>1952</v>
      </c>
      <c r="H10" s="204">
        <v>40299</v>
      </c>
      <c r="I10" s="204">
        <v>40515</v>
      </c>
      <c r="J10" s="275">
        <v>300</v>
      </c>
    </row>
    <row r="11" spans="1:10" ht="15" customHeight="1">
      <c r="A11" s="468"/>
      <c r="B11" s="201">
        <v>1</v>
      </c>
      <c r="C11" s="58">
        <v>1</v>
      </c>
      <c r="D11" s="58"/>
      <c r="E11" s="58">
        <v>1</v>
      </c>
      <c r="F11" s="58"/>
      <c r="G11" s="58">
        <v>1952</v>
      </c>
      <c r="H11" s="204">
        <v>40299</v>
      </c>
      <c r="I11" s="204">
        <v>40515</v>
      </c>
      <c r="J11" s="275">
        <v>800</v>
      </c>
    </row>
    <row r="12" spans="1:10" ht="15" customHeight="1">
      <c r="A12" s="468"/>
      <c r="B12" s="201">
        <v>1</v>
      </c>
      <c r="C12" s="58">
        <v>1</v>
      </c>
      <c r="D12" s="58"/>
      <c r="E12" s="58">
        <v>1</v>
      </c>
      <c r="F12" s="58"/>
      <c r="G12" s="58">
        <v>1955</v>
      </c>
      <c r="H12" s="204">
        <v>40299</v>
      </c>
      <c r="I12" s="204">
        <v>40515</v>
      </c>
      <c r="J12" s="275">
        <v>2300</v>
      </c>
    </row>
    <row r="13" spans="1:10" ht="15" customHeight="1">
      <c r="A13" s="468"/>
      <c r="B13" s="201">
        <v>1</v>
      </c>
      <c r="C13" s="58">
        <v>1</v>
      </c>
      <c r="D13" s="58"/>
      <c r="E13" s="58">
        <v>1</v>
      </c>
      <c r="F13" s="58"/>
      <c r="G13" s="58">
        <v>1984</v>
      </c>
      <c r="H13" s="204">
        <v>40299</v>
      </c>
      <c r="I13" s="204">
        <v>40515</v>
      </c>
      <c r="J13" s="275">
        <v>200</v>
      </c>
    </row>
    <row r="14" spans="1:10" ht="15" customHeight="1">
      <c r="A14" s="468"/>
      <c r="B14" s="201">
        <v>1</v>
      </c>
      <c r="C14" s="58">
        <v>1</v>
      </c>
      <c r="D14" s="58"/>
      <c r="E14" s="58">
        <v>1</v>
      </c>
      <c r="F14" s="58"/>
      <c r="G14" s="58">
        <v>1990</v>
      </c>
      <c r="H14" s="204">
        <v>40299</v>
      </c>
      <c r="I14" s="204">
        <v>40515</v>
      </c>
      <c r="J14" s="275">
        <v>300</v>
      </c>
    </row>
    <row r="15" spans="1:10" ht="15" customHeight="1">
      <c r="A15" s="468"/>
      <c r="B15" s="201">
        <v>1</v>
      </c>
      <c r="C15" s="58"/>
      <c r="D15" s="58">
        <v>1</v>
      </c>
      <c r="E15" s="58">
        <v>1</v>
      </c>
      <c r="F15" s="58"/>
      <c r="G15" s="58">
        <v>1960</v>
      </c>
      <c r="H15" s="204">
        <v>40299</v>
      </c>
      <c r="I15" s="204">
        <v>40515</v>
      </c>
      <c r="J15" s="275">
        <v>800</v>
      </c>
    </row>
    <row r="16" spans="1:10" ht="15" customHeight="1">
      <c r="A16" s="468"/>
      <c r="B16" s="201">
        <v>1</v>
      </c>
      <c r="C16" s="58"/>
      <c r="D16" s="58">
        <v>1</v>
      </c>
      <c r="E16" s="58">
        <v>1</v>
      </c>
      <c r="F16" s="58"/>
      <c r="G16" s="58">
        <v>1964</v>
      </c>
      <c r="H16" s="204">
        <v>40299</v>
      </c>
      <c r="I16" s="204">
        <v>40515</v>
      </c>
      <c r="J16" s="275">
        <v>800</v>
      </c>
    </row>
    <row r="17" spans="1:10" ht="15" customHeight="1">
      <c r="A17" s="468"/>
      <c r="B17" s="201">
        <v>1</v>
      </c>
      <c r="C17" s="58"/>
      <c r="D17" s="58">
        <v>1</v>
      </c>
      <c r="E17" s="58">
        <v>1</v>
      </c>
      <c r="F17" s="58"/>
      <c r="G17" s="58">
        <v>1982</v>
      </c>
      <c r="H17" s="204">
        <v>40299</v>
      </c>
      <c r="I17" s="204">
        <v>40515</v>
      </c>
      <c r="J17" s="275">
        <v>500</v>
      </c>
    </row>
    <row r="18" spans="1:10" ht="15" customHeight="1">
      <c r="A18" s="468"/>
      <c r="B18" s="201">
        <v>1</v>
      </c>
      <c r="C18" s="58"/>
      <c r="D18" s="58">
        <v>1</v>
      </c>
      <c r="E18" s="58">
        <v>1</v>
      </c>
      <c r="F18" s="58"/>
      <c r="G18" s="58">
        <v>1978</v>
      </c>
      <c r="H18" s="204">
        <v>40299</v>
      </c>
      <c r="I18" s="204">
        <v>40515</v>
      </c>
      <c r="J18" s="275">
        <v>800</v>
      </c>
    </row>
    <row r="19" spans="1:10" ht="15" customHeight="1">
      <c r="A19" s="468"/>
      <c r="B19" s="201">
        <v>1</v>
      </c>
      <c r="C19" s="58">
        <v>1</v>
      </c>
      <c r="D19" s="58"/>
      <c r="E19" s="58">
        <v>1</v>
      </c>
      <c r="F19" s="58">
        <v>1</v>
      </c>
      <c r="G19" s="58">
        <v>1951</v>
      </c>
      <c r="H19" s="204">
        <v>40299</v>
      </c>
      <c r="I19" s="204">
        <v>40515</v>
      </c>
      <c r="J19" s="275">
        <v>1800</v>
      </c>
    </row>
    <row r="20" spans="1:10" ht="15" customHeight="1">
      <c r="A20" s="468"/>
      <c r="B20" s="201">
        <v>1</v>
      </c>
      <c r="C20" s="58"/>
      <c r="D20" s="58">
        <v>1</v>
      </c>
      <c r="E20" s="58">
        <v>1</v>
      </c>
      <c r="F20" s="58"/>
      <c r="G20" s="58">
        <v>1988</v>
      </c>
      <c r="H20" s="204">
        <v>40299</v>
      </c>
      <c r="I20" s="204">
        <v>40515</v>
      </c>
      <c r="J20" s="275">
        <v>350</v>
      </c>
    </row>
    <row r="21" spans="1:10" ht="15" customHeight="1">
      <c r="A21" s="468"/>
      <c r="B21" s="201">
        <v>1</v>
      </c>
      <c r="C21" s="58"/>
      <c r="D21" s="58">
        <v>1</v>
      </c>
      <c r="E21" s="58">
        <v>1</v>
      </c>
      <c r="F21" s="58"/>
      <c r="G21" s="58">
        <v>1988</v>
      </c>
      <c r="H21" s="204">
        <v>40299</v>
      </c>
      <c r="I21" s="204">
        <v>40515</v>
      </c>
      <c r="J21" s="275">
        <v>1000</v>
      </c>
    </row>
    <row r="22" spans="1:10" s="311" customFormat="1" ht="15" customHeight="1">
      <c r="A22" s="190" t="s">
        <v>53</v>
      </c>
      <c r="B22" s="72">
        <f>SUM(B5:B21)</f>
        <v>17</v>
      </c>
      <c r="C22" s="72">
        <f>SUM(C5:C21)</f>
        <v>7</v>
      </c>
      <c r="D22" s="72">
        <f>SUM(D5:D21)</f>
        <v>10</v>
      </c>
      <c r="E22" s="72">
        <f>SUM(E5:E21)</f>
        <v>17</v>
      </c>
      <c r="F22" s="72">
        <f>SUM(F5:F21)</f>
        <v>1</v>
      </c>
      <c r="G22" s="183"/>
      <c r="H22" s="196"/>
      <c r="I22" s="196"/>
      <c r="J22" s="276">
        <f>SUM(J5:J21)</f>
        <v>14050</v>
      </c>
    </row>
    <row r="23" spans="1:10" ht="15" customHeight="1">
      <c r="A23" s="192" t="s">
        <v>9</v>
      </c>
      <c r="B23" s="208"/>
      <c r="C23" s="195"/>
      <c r="D23" s="195"/>
      <c r="E23" s="195"/>
      <c r="F23" s="195"/>
      <c r="G23" s="195"/>
      <c r="H23" s="209"/>
      <c r="I23" s="209"/>
      <c r="J23" s="277"/>
    </row>
    <row r="24" spans="1:10" ht="15" customHeight="1">
      <c r="A24" s="468"/>
      <c r="B24" s="58">
        <v>1</v>
      </c>
      <c r="C24" s="58">
        <v>1</v>
      </c>
      <c r="D24" s="58"/>
      <c r="E24" s="58">
        <v>1</v>
      </c>
      <c r="F24" s="58"/>
      <c r="G24" s="58">
        <v>1965</v>
      </c>
      <c r="H24" s="204">
        <v>40299</v>
      </c>
      <c r="I24" s="204">
        <v>40515</v>
      </c>
      <c r="J24" s="275">
        <v>1000</v>
      </c>
    </row>
    <row r="25" spans="1:10" ht="15" customHeight="1">
      <c r="A25" s="468"/>
      <c r="B25" s="58">
        <v>1</v>
      </c>
      <c r="C25" s="58"/>
      <c r="D25" s="58">
        <v>1</v>
      </c>
      <c r="E25" s="58">
        <v>1</v>
      </c>
      <c r="F25" s="58"/>
      <c r="G25" s="58">
        <v>1980</v>
      </c>
      <c r="H25" s="204">
        <v>40299</v>
      </c>
      <c r="I25" s="204">
        <v>40515</v>
      </c>
      <c r="J25" s="275">
        <v>2000</v>
      </c>
    </row>
    <row r="26" spans="1:10" ht="15" customHeight="1">
      <c r="A26" s="468"/>
      <c r="B26" s="58">
        <v>1</v>
      </c>
      <c r="C26" s="58">
        <v>1</v>
      </c>
      <c r="D26" s="58"/>
      <c r="E26" s="58">
        <v>1</v>
      </c>
      <c r="F26" s="58"/>
      <c r="G26" s="58">
        <v>1976</v>
      </c>
      <c r="H26" s="204">
        <v>40299</v>
      </c>
      <c r="I26" s="204">
        <v>40515</v>
      </c>
      <c r="J26" s="275">
        <v>1000</v>
      </c>
    </row>
    <row r="27" spans="1:10" ht="15" customHeight="1">
      <c r="A27" s="468"/>
      <c r="B27" s="58">
        <v>1</v>
      </c>
      <c r="C27" s="58"/>
      <c r="D27" s="58">
        <v>1</v>
      </c>
      <c r="E27" s="58">
        <v>1</v>
      </c>
      <c r="F27" s="58"/>
      <c r="G27" s="58">
        <v>1965</v>
      </c>
      <c r="H27" s="204">
        <v>40299</v>
      </c>
      <c r="I27" s="204">
        <v>40515</v>
      </c>
      <c r="J27" s="275">
        <v>700</v>
      </c>
    </row>
    <row r="28" spans="1:10" ht="15" customHeight="1">
      <c r="A28" s="210" t="s">
        <v>4</v>
      </c>
      <c r="B28" s="183">
        <f>SUM(B24:B27)</f>
        <v>4</v>
      </c>
      <c r="C28" s="183">
        <v>2</v>
      </c>
      <c r="D28" s="183">
        <v>2</v>
      </c>
      <c r="E28" s="183">
        <v>4</v>
      </c>
      <c r="F28" s="183"/>
      <c r="G28" s="183"/>
      <c r="H28" s="206"/>
      <c r="I28" s="207"/>
      <c r="J28" s="276">
        <f>SUM(J24:J27)</f>
        <v>4700</v>
      </c>
    </row>
    <row r="29" spans="1:10" ht="15" customHeight="1">
      <c r="A29" s="214" t="s">
        <v>11</v>
      </c>
      <c r="B29" s="53"/>
      <c r="C29" s="53"/>
      <c r="D29" s="53"/>
      <c r="E29" s="53"/>
      <c r="F29" s="53"/>
      <c r="G29" s="53"/>
      <c r="H29" s="211"/>
      <c r="I29" s="212"/>
      <c r="J29" s="278"/>
    </row>
    <row r="30" spans="1:10" ht="15" customHeight="1">
      <c r="A30" s="468"/>
      <c r="B30" s="58">
        <v>1</v>
      </c>
      <c r="C30" s="58">
        <v>1</v>
      </c>
      <c r="D30" s="58">
        <v>1</v>
      </c>
      <c r="E30" s="61"/>
      <c r="F30" s="58"/>
      <c r="G30" s="58">
        <v>1981</v>
      </c>
      <c r="H30" s="204">
        <v>40299</v>
      </c>
      <c r="I30" s="204">
        <v>40515</v>
      </c>
      <c r="J30" s="275">
        <v>2500</v>
      </c>
    </row>
    <row r="31" spans="1:10" ht="15" customHeight="1">
      <c r="A31" s="468"/>
      <c r="B31" s="58">
        <v>1</v>
      </c>
      <c r="C31" s="58">
        <v>1</v>
      </c>
      <c r="D31" s="58"/>
      <c r="E31" s="61">
        <v>1</v>
      </c>
      <c r="F31" s="58"/>
      <c r="G31" s="58">
        <v>1948</v>
      </c>
      <c r="H31" s="204">
        <v>40299</v>
      </c>
      <c r="I31" s="204">
        <v>40515</v>
      </c>
      <c r="J31" s="275">
        <v>3000</v>
      </c>
    </row>
    <row r="32" spans="1:10" ht="15" customHeight="1">
      <c r="A32" s="468"/>
      <c r="B32" s="58">
        <v>1</v>
      </c>
      <c r="C32" s="58">
        <v>1</v>
      </c>
      <c r="D32" s="58">
        <v>1</v>
      </c>
      <c r="E32" s="61"/>
      <c r="F32" s="58"/>
      <c r="G32" s="58">
        <v>1967</v>
      </c>
      <c r="H32" s="204">
        <v>40299</v>
      </c>
      <c r="I32" s="204">
        <v>40515</v>
      </c>
      <c r="J32" s="275">
        <v>3000</v>
      </c>
    </row>
    <row r="33" spans="1:10" ht="15" customHeight="1">
      <c r="A33" s="210" t="s">
        <v>5</v>
      </c>
      <c r="B33" s="183">
        <f>SUM(B30:B32)</f>
        <v>3</v>
      </c>
      <c r="C33" s="183">
        <f>SUM(C30:C32)</f>
        <v>3</v>
      </c>
      <c r="D33" s="183">
        <f>SUM(D30:D32)</f>
        <v>2</v>
      </c>
      <c r="E33" s="183">
        <f>SUM(E30:E32)</f>
        <v>1</v>
      </c>
      <c r="F33" s="183"/>
      <c r="G33" s="213"/>
      <c r="H33" s="206"/>
      <c r="I33" s="207"/>
      <c r="J33" s="276">
        <f>SUM(J30:J32)</f>
        <v>8500</v>
      </c>
    </row>
    <row r="34" spans="1:10" ht="15" customHeight="1">
      <c r="A34" s="214" t="s">
        <v>12</v>
      </c>
      <c r="B34" s="195"/>
      <c r="C34" s="195"/>
      <c r="D34" s="195"/>
      <c r="E34" s="195"/>
      <c r="F34" s="195"/>
      <c r="G34" s="195"/>
      <c r="H34" s="215"/>
      <c r="I34" s="216"/>
      <c r="J34" s="277"/>
    </row>
    <row r="35" spans="1:10" ht="15" customHeight="1">
      <c r="A35" s="469"/>
      <c r="B35" s="58">
        <v>1</v>
      </c>
      <c r="C35" s="58">
        <v>1</v>
      </c>
      <c r="D35" s="58"/>
      <c r="E35" s="58">
        <v>1</v>
      </c>
      <c r="F35" s="58"/>
      <c r="G35" s="61">
        <v>1960</v>
      </c>
      <c r="H35" s="204">
        <v>40299</v>
      </c>
      <c r="I35" s="204">
        <v>40515</v>
      </c>
      <c r="J35" s="275">
        <v>2500</v>
      </c>
    </row>
    <row r="36" spans="1:10" ht="15" customHeight="1">
      <c r="A36" s="469"/>
      <c r="B36" s="58">
        <v>1</v>
      </c>
      <c r="C36" s="58"/>
      <c r="D36" s="58">
        <v>1</v>
      </c>
      <c r="E36" s="58">
        <v>1</v>
      </c>
      <c r="F36" s="58"/>
      <c r="G36" s="61">
        <v>1967</v>
      </c>
      <c r="H36" s="204">
        <v>40299</v>
      </c>
      <c r="I36" s="204">
        <v>40515</v>
      </c>
      <c r="J36" s="275">
        <v>2200</v>
      </c>
    </row>
    <row r="37" spans="1:11" ht="15" customHeight="1">
      <c r="A37" s="469"/>
      <c r="B37" s="58">
        <v>1</v>
      </c>
      <c r="C37" s="58">
        <v>1</v>
      </c>
      <c r="D37" s="58"/>
      <c r="E37" s="58">
        <v>1</v>
      </c>
      <c r="F37" s="58"/>
      <c r="G37" s="61">
        <v>1967</v>
      </c>
      <c r="H37" s="204">
        <v>40299</v>
      </c>
      <c r="I37" s="204">
        <v>40515</v>
      </c>
      <c r="J37" s="275">
        <v>500</v>
      </c>
      <c r="K37" s="427"/>
    </row>
    <row r="38" spans="1:11" ht="15" customHeight="1">
      <c r="A38" s="469"/>
      <c r="B38" s="58">
        <v>1</v>
      </c>
      <c r="C38" s="58"/>
      <c r="D38" s="58">
        <v>1</v>
      </c>
      <c r="E38" s="58">
        <v>1</v>
      </c>
      <c r="F38" s="58"/>
      <c r="G38" s="61">
        <v>1988</v>
      </c>
      <c r="H38" s="204">
        <v>40299</v>
      </c>
      <c r="I38" s="204">
        <v>40515</v>
      </c>
      <c r="J38" s="275">
        <v>1500</v>
      </c>
      <c r="K38" s="427"/>
    </row>
    <row r="39" spans="1:11" ht="15" customHeight="1">
      <c r="A39" s="469"/>
      <c r="B39" s="58">
        <v>1</v>
      </c>
      <c r="C39" s="58"/>
      <c r="D39" s="58">
        <v>1</v>
      </c>
      <c r="E39" s="58">
        <v>1</v>
      </c>
      <c r="F39" s="58"/>
      <c r="G39" s="61">
        <v>1986</v>
      </c>
      <c r="H39" s="204">
        <v>40299</v>
      </c>
      <c r="I39" s="204">
        <v>40515</v>
      </c>
      <c r="J39" s="275">
        <v>2000</v>
      </c>
      <c r="K39" s="427"/>
    </row>
    <row r="40" spans="1:11" s="311" customFormat="1" ht="15" customHeight="1">
      <c r="A40" s="190" t="s">
        <v>20</v>
      </c>
      <c r="B40" s="183">
        <f>SUM(B35:B39)</f>
        <v>5</v>
      </c>
      <c r="C40" s="183">
        <f>SUM(C35:C39)</f>
        <v>2</v>
      </c>
      <c r="D40" s="183">
        <f>SUM(D35:D39)</f>
        <v>3</v>
      </c>
      <c r="E40" s="183">
        <f>SUM(E35:E39)</f>
        <v>5</v>
      </c>
      <c r="F40" s="183"/>
      <c r="G40" s="183"/>
      <c r="H40" s="206"/>
      <c r="I40" s="207"/>
      <c r="J40" s="276">
        <f>SUM(J35:J39)</f>
        <v>8700</v>
      </c>
      <c r="K40" s="427"/>
    </row>
    <row r="41" spans="1:11" ht="15" customHeight="1">
      <c r="A41" s="192" t="s">
        <v>13</v>
      </c>
      <c r="B41" s="53">
        <f>SUM(B35:B39)</f>
        <v>5</v>
      </c>
      <c r="C41" s="53">
        <f>SUM(C35:C39)</f>
        <v>2</v>
      </c>
      <c r="D41" s="53">
        <f>SUM(D35:D39)</f>
        <v>3</v>
      </c>
      <c r="E41" s="53">
        <f>SUM(E35:E39)</f>
        <v>5</v>
      </c>
      <c r="F41" s="51"/>
      <c r="G41" s="53"/>
      <c r="H41" s="53"/>
      <c r="I41" s="53"/>
      <c r="J41" s="279"/>
      <c r="K41" s="427"/>
    </row>
    <row r="42" spans="1:11" ht="15" customHeight="1">
      <c r="A42" s="470"/>
      <c r="B42" s="58">
        <v>1</v>
      </c>
      <c r="C42" s="58">
        <v>1</v>
      </c>
      <c r="D42" s="58"/>
      <c r="E42" s="58">
        <v>1</v>
      </c>
      <c r="F42" s="58"/>
      <c r="G42" s="61">
        <v>1963</v>
      </c>
      <c r="H42" s="204">
        <v>40299</v>
      </c>
      <c r="I42" s="204">
        <v>40515</v>
      </c>
      <c r="J42" s="275">
        <v>390</v>
      </c>
      <c r="K42" s="427"/>
    </row>
    <row r="43" spans="1:11" ht="15" customHeight="1">
      <c r="A43" s="470"/>
      <c r="B43" s="58">
        <v>1</v>
      </c>
      <c r="C43" s="58"/>
      <c r="D43" s="58">
        <v>1</v>
      </c>
      <c r="E43" s="58">
        <v>1</v>
      </c>
      <c r="F43" s="58"/>
      <c r="G43" s="61">
        <v>1952</v>
      </c>
      <c r="H43" s="204">
        <v>40299</v>
      </c>
      <c r="I43" s="204">
        <v>40515</v>
      </c>
      <c r="J43" s="275">
        <v>1820</v>
      </c>
      <c r="K43" s="199"/>
    </row>
    <row r="44" spans="1:11" ht="15" customHeight="1">
      <c r="A44" s="470"/>
      <c r="B44" s="58">
        <v>1</v>
      </c>
      <c r="C44" s="58">
        <v>1</v>
      </c>
      <c r="D44" s="58"/>
      <c r="E44" s="58">
        <v>1</v>
      </c>
      <c r="F44" s="58"/>
      <c r="G44" s="61">
        <v>1961</v>
      </c>
      <c r="H44" s="204">
        <v>40299</v>
      </c>
      <c r="I44" s="204">
        <v>40515</v>
      </c>
      <c r="J44" s="275">
        <v>1470</v>
      </c>
      <c r="K44" s="199"/>
    </row>
    <row r="45" spans="1:11" ht="15" customHeight="1">
      <c r="A45" s="470"/>
      <c r="B45" s="58">
        <v>1</v>
      </c>
      <c r="C45" s="58">
        <v>1</v>
      </c>
      <c r="D45" s="58"/>
      <c r="E45" s="58">
        <v>1</v>
      </c>
      <c r="F45" s="58"/>
      <c r="G45" s="61"/>
      <c r="H45" s="204">
        <v>40299</v>
      </c>
      <c r="I45" s="204">
        <v>40515</v>
      </c>
      <c r="J45" s="275">
        <v>390</v>
      </c>
      <c r="K45" s="199"/>
    </row>
    <row r="46" spans="1:11" ht="15" customHeight="1">
      <c r="A46" s="470"/>
      <c r="B46" s="58">
        <v>1</v>
      </c>
      <c r="C46" s="58">
        <v>1</v>
      </c>
      <c r="D46" s="58"/>
      <c r="E46" s="58">
        <v>1</v>
      </c>
      <c r="F46" s="58"/>
      <c r="G46" s="61">
        <v>1970</v>
      </c>
      <c r="H46" s="204">
        <v>40299</v>
      </c>
      <c r="I46" s="204">
        <v>40515</v>
      </c>
      <c r="J46" s="275">
        <v>390</v>
      </c>
      <c r="K46" s="427"/>
    </row>
    <row r="47" spans="1:10" ht="15" customHeight="1">
      <c r="A47" s="470"/>
      <c r="B47" s="58">
        <v>1</v>
      </c>
      <c r="C47" s="58"/>
      <c r="D47" s="58">
        <v>1</v>
      </c>
      <c r="E47" s="58">
        <v>1</v>
      </c>
      <c r="F47" s="58"/>
      <c r="G47" s="61">
        <v>1959</v>
      </c>
      <c r="H47" s="204">
        <v>40299</v>
      </c>
      <c r="I47" s="204">
        <v>40515</v>
      </c>
      <c r="J47" s="275">
        <v>2490</v>
      </c>
    </row>
    <row r="48" spans="1:10" ht="15" customHeight="1">
      <c r="A48" s="470"/>
      <c r="B48" s="58">
        <v>1</v>
      </c>
      <c r="C48" s="58"/>
      <c r="D48" s="58">
        <v>1</v>
      </c>
      <c r="E48" s="58">
        <v>1</v>
      </c>
      <c r="F48" s="58"/>
      <c r="G48" s="61">
        <v>1966</v>
      </c>
      <c r="H48" s="204">
        <v>40299</v>
      </c>
      <c r="I48" s="204">
        <v>40515</v>
      </c>
      <c r="J48" s="275">
        <v>1820</v>
      </c>
    </row>
    <row r="49" spans="1:10" ht="15" customHeight="1">
      <c r="A49" s="470"/>
      <c r="B49" s="58">
        <v>1</v>
      </c>
      <c r="C49" s="58">
        <v>1</v>
      </c>
      <c r="D49" s="58"/>
      <c r="E49" s="58">
        <v>1</v>
      </c>
      <c r="F49" s="58"/>
      <c r="G49" s="61">
        <v>1983</v>
      </c>
      <c r="H49" s="204">
        <v>40299</v>
      </c>
      <c r="I49" s="204">
        <v>40515</v>
      </c>
      <c r="J49" s="275">
        <v>2490</v>
      </c>
    </row>
    <row r="50" spans="1:10" ht="15" customHeight="1">
      <c r="A50" s="205" t="s">
        <v>21</v>
      </c>
      <c r="B50" s="183">
        <f>SUM(B42:B49)</f>
        <v>8</v>
      </c>
      <c r="C50" s="183">
        <f>SUM(C42:C49)</f>
        <v>5</v>
      </c>
      <c r="D50" s="183">
        <f>SUM(D42:D49)</f>
        <v>3</v>
      </c>
      <c r="E50" s="183">
        <f>SUM(E42:E49)</f>
        <v>8</v>
      </c>
      <c r="F50" s="183"/>
      <c r="G50" s="183"/>
      <c r="H50" s="196"/>
      <c r="I50" s="196"/>
      <c r="J50" s="276">
        <f>SUM(J42:J49)</f>
        <v>11260</v>
      </c>
    </row>
    <row r="51" spans="1:11" ht="15" customHeight="1">
      <c r="A51" s="192" t="s">
        <v>10</v>
      </c>
      <c r="B51" s="53"/>
      <c r="C51" s="53"/>
      <c r="D51" s="53"/>
      <c r="E51" s="53"/>
      <c r="F51" s="51"/>
      <c r="G51" s="53"/>
      <c r="H51" s="53"/>
      <c r="I51" s="53"/>
      <c r="J51" s="279"/>
      <c r="K51" s="427"/>
    </row>
    <row r="52" spans="1:11" s="182" customFormat="1" ht="15" customHeight="1">
      <c r="A52" s="470"/>
      <c r="B52" s="428">
        <v>1</v>
      </c>
      <c r="C52" s="428">
        <v>1</v>
      </c>
      <c r="D52" s="428"/>
      <c r="E52" s="428">
        <v>1</v>
      </c>
      <c r="F52" s="429"/>
      <c r="G52" s="61">
        <v>1950</v>
      </c>
      <c r="H52" s="204">
        <v>40299</v>
      </c>
      <c r="I52" s="204">
        <v>40515</v>
      </c>
      <c r="J52" s="275">
        <v>2000</v>
      </c>
      <c r="K52" s="430"/>
    </row>
    <row r="53" spans="1:11" s="182" customFormat="1" ht="15" customHeight="1">
      <c r="A53" s="470"/>
      <c r="B53" s="428">
        <v>1</v>
      </c>
      <c r="C53" s="428">
        <v>1</v>
      </c>
      <c r="D53" s="428"/>
      <c r="E53" s="428">
        <v>1</v>
      </c>
      <c r="F53" s="429"/>
      <c r="G53" s="61">
        <v>1960</v>
      </c>
      <c r="H53" s="204">
        <v>40299</v>
      </c>
      <c r="I53" s="204">
        <v>40515</v>
      </c>
      <c r="J53" s="275">
        <v>1800</v>
      </c>
      <c r="K53" s="430"/>
    </row>
    <row r="54" spans="1:10" ht="15" customHeight="1">
      <c r="A54" s="205" t="s">
        <v>41</v>
      </c>
      <c r="B54" s="183">
        <f>SUM(B52:B53)</f>
        <v>2</v>
      </c>
      <c r="C54" s="183">
        <f>SUM(C52:C53)</f>
        <v>2</v>
      </c>
      <c r="D54" s="183">
        <f>SUM(D52:D53)</f>
        <v>0</v>
      </c>
      <c r="E54" s="183">
        <f>SUM(E52:E53)</f>
        <v>2</v>
      </c>
      <c r="F54" s="183"/>
      <c r="G54" s="183"/>
      <c r="H54" s="196"/>
      <c r="I54" s="196"/>
      <c r="J54" s="276"/>
    </row>
    <row r="55" spans="1:10" ht="15" customHeight="1">
      <c r="A55" s="217" t="s">
        <v>54</v>
      </c>
      <c r="B55" s="218">
        <f>B22+B28+B33+B40+B50+B54</f>
        <v>39</v>
      </c>
      <c r="C55" s="218">
        <f>C22+C28+C33+C40+C50+C54</f>
        <v>21</v>
      </c>
      <c r="D55" s="218">
        <f>D22+D28+D33+D40+D50+D54</f>
        <v>20</v>
      </c>
      <c r="E55" s="218">
        <f>E22+E28+E33+E40+E50+E54</f>
        <v>37</v>
      </c>
      <c r="F55" s="218"/>
      <c r="G55" s="218"/>
      <c r="H55" s="219"/>
      <c r="I55" s="219"/>
      <c r="J55" s="377">
        <f>J22+J28+J33+J40+J50+J54</f>
        <v>47210</v>
      </c>
    </row>
    <row r="56" spans="1:9" ht="18.75" customHeight="1">
      <c r="A56" s="220"/>
      <c r="B56" s="220"/>
      <c r="C56" s="220"/>
      <c r="D56" s="220"/>
      <c r="E56" s="220"/>
      <c r="F56" s="199"/>
      <c r="G56" s="199"/>
      <c r="H56" s="199"/>
      <c r="I56" s="199"/>
    </row>
    <row r="57" ht="12.75">
      <c r="F57" s="221"/>
    </row>
  </sheetData>
  <mergeCells count="3">
    <mergeCell ref="A2:J2"/>
    <mergeCell ref="H3:I3"/>
    <mergeCell ref="A1:J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tabColor indexed="41"/>
    <pageSetUpPr fitToPage="1"/>
  </sheetPr>
  <dimension ref="A1:M52"/>
  <sheetViews>
    <sheetView workbookViewId="0" topLeftCell="A16">
      <selection activeCell="A38" sqref="A38"/>
    </sheetView>
  </sheetViews>
  <sheetFormatPr defaultColWidth="9.140625" defaultRowHeight="12.75"/>
  <cols>
    <col min="1" max="1" width="36.28125" style="180" customWidth="1"/>
    <col min="2" max="2" width="10.8515625" style="180" customWidth="1"/>
    <col min="3" max="4" width="7.7109375" style="180" customWidth="1"/>
    <col min="5" max="6" width="10.7109375" style="180" customWidth="1"/>
    <col min="7" max="7" width="10.421875" style="180" customWidth="1"/>
    <col min="8" max="8" width="14.421875" style="180" customWidth="1"/>
    <col min="9" max="9" width="15.57421875" style="180" customWidth="1"/>
    <col min="10" max="10" width="36.00390625" style="221" customWidth="1"/>
    <col min="11" max="11" width="15.00390625" style="180" customWidth="1"/>
    <col min="12" max="16384" width="8.8515625" style="180" customWidth="1"/>
  </cols>
  <sheetData>
    <row r="1" spans="1:11" ht="30" customHeight="1">
      <c r="A1" s="507" t="s">
        <v>61</v>
      </c>
      <c r="B1" s="507"/>
      <c r="C1" s="507"/>
      <c r="D1" s="507"/>
      <c r="E1" s="507"/>
      <c r="F1" s="507"/>
      <c r="G1" s="507"/>
      <c r="H1" s="507"/>
      <c r="I1" s="507"/>
      <c r="J1" s="507"/>
      <c r="K1" s="452">
        <v>40071175</v>
      </c>
    </row>
    <row r="2" spans="1:10" ht="43.5" customHeight="1">
      <c r="A2" s="501" t="s">
        <v>119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33" customHeight="1">
      <c r="A3" s="50" t="s">
        <v>78</v>
      </c>
      <c r="B3" s="50" t="s">
        <v>79</v>
      </c>
      <c r="C3" s="125" t="s">
        <v>14</v>
      </c>
      <c r="D3" s="125" t="s">
        <v>15</v>
      </c>
      <c r="E3" s="125" t="s">
        <v>104</v>
      </c>
      <c r="F3" s="125" t="s">
        <v>80</v>
      </c>
      <c r="G3" s="125" t="s">
        <v>69</v>
      </c>
      <c r="H3" s="503" t="s">
        <v>132</v>
      </c>
      <c r="I3" s="503"/>
      <c r="J3" s="184" t="s">
        <v>105</v>
      </c>
    </row>
    <row r="4" spans="1:13" ht="15" customHeight="1">
      <c r="A4" s="192" t="s">
        <v>17</v>
      </c>
      <c r="B4" s="50"/>
      <c r="C4" s="50"/>
      <c r="D4" s="50"/>
      <c r="E4" s="50"/>
      <c r="F4" s="50"/>
      <c r="G4" s="50"/>
      <c r="H4" s="52"/>
      <c r="I4" s="52"/>
      <c r="J4" s="280"/>
      <c r="K4" s="433"/>
      <c r="L4" s="431"/>
      <c r="M4" s="431"/>
    </row>
    <row r="5" spans="1:13" ht="15" customHeight="1">
      <c r="A5" s="471"/>
      <c r="B5" s="10">
        <v>1</v>
      </c>
      <c r="C5" s="10">
        <v>1</v>
      </c>
      <c r="D5" s="10"/>
      <c r="E5" s="10">
        <v>1</v>
      </c>
      <c r="F5" s="57"/>
      <c r="G5" s="10">
        <v>1953</v>
      </c>
      <c r="H5" s="189">
        <v>39904</v>
      </c>
      <c r="I5" s="189">
        <v>40268</v>
      </c>
      <c r="J5" s="282">
        <v>500</v>
      </c>
      <c r="K5" s="433"/>
      <c r="L5" s="431"/>
      <c r="M5" s="431"/>
    </row>
    <row r="6" spans="1:13" ht="15" customHeight="1">
      <c r="A6" s="471"/>
      <c r="B6" s="61">
        <v>1</v>
      </c>
      <c r="C6" s="61">
        <v>1</v>
      </c>
      <c r="D6" s="61"/>
      <c r="E6" s="61">
        <v>1</v>
      </c>
      <c r="F6" s="57"/>
      <c r="G6" s="10">
        <v>1971</v>
      </c>
      <c r="H6" s="189">
        <v>39904</v>
      </c>
      <c r="I6" s="189">
        <v>40268</v>
      </c>
      <c r="J6" s="282">
        <f>3435+343.01</f>
        <v>3778.01</v>
      </c>
      <c r="K6" s="433"/>
      <c r="L6" s="431"/>
      <c r="M6" s="431"/>
    </row>
    <row r="7" spans="1:13" ht="15" customHeight="1">
      <c r="A7" s="471"/>
      <c r="B7" s="10">
        <v>1</v>
      </c>
      <c r="C7" s="10">
        <v>1</v>
      </c>
      <c r="D7" s="10"/>
      <c r="E7" s="10">
        <v>1</v>
      </c>
      <c r="F7" s="57"/>
      <c r="G7" s="10">
        <v>1991</v>
      </c>
      <c r="H7" s="189">
        <v>39904</v>
      </c>
      <c r="I7" s="189">
        <v>40268</v>
      </c>
      <c r="J7" s="282">
        <v>460</v>
      </c>
      <c r="K7" s="433"/>
      <c r="L7" s="431"/>
      <c r="M7" s="431"/>
    </row>
    <row r="8" spans="1:13" ht="15" customHeight="1">
      <c r="A8" s="471"/>
      <c r="B8" s="61">
        <v>1</v>
      </c>
      <c r="C8" s="61">
        <v>1</v>
      </c>
      <c r="D8" s="61"/>
      <c r="E8" s="61">
        <v>1</v>
      </c>
      <c r="F8" s="57"/>
      <c r="G8" s="10">
        <v>1970</v>
      </c>
      <c r="H8" s="189">
        <v>39904</v>
      </c>
      <c r="I8" s="189">
        <v>40268</v>
      </c>
      <c r="J8" s="282">
        <v>185.75</v>
      </c>
      <c r="K8" s="433"/>
      <c r="L8" s="431"/>
      <c r="M8" s="431"/>
    </row>
    <row r="9" spans="1:13" ht="15" customHeight="1">
      <c r="A9" s="471"/>
      <c r="B9" s="10">
        <v>1</v>
      </c>
      <c r="C9" s="10"/>
      <c r="D9" s="10">
        <v>1</v>
      </c>
      <c r="E9" s="10">
        <v>1</v>
      </c>
      <c r="F9" s="57"/>
      <c r="G9" s="10">
        <v>1949</v>
      </c>
      <c r="H9" s="189">
        <v>39904</v>
      </c>
      <c r="I9" s="189">
        <v>40268</v>
      </c>
      <c r="J9" s="454">
        <v>1248</v>
      </c>
      <c r="K9" s="433"/>
      <c r="L9" s="431"/>
      <c r="M9" s="431"/>
    </row>
    <row r="10" spans="1:13" ht="15" customHeight="1">
      <c r="A10" s="471"/>
      <c r="B10" s="61">
        <v>1</v>
      </c>
      <c r="C10" s="61">
        <v>1</v>
      </c>
      <c r="D10" s="61"/>
      <c r="E10" s="61">
        <v>1</v>
      </c>
      <c r="F10" s="57"/>
      <c r="G10" s="10">
        <v>1929</v>
      </c>
      <c r="H10" s="189">
        <v>39904</v>
      </c>
      <c r="I10" s="189">
        <v>40268</v>
      </c>
      <c r="J10" s="282">
        <v>1609</v>
      </c>
      <c r="K10" s="433"/>
      <c r="L10" s="431"/>
      <c r="M10" s="431"/>
    </row>
    <row r="11" spans="1:13" ht="15" customHeight="1">
      <c r="A11" s="190" t="s">
        <v>53</v>
      </c>
      <c r="B11" s="183">
        <f>SUM(B5:B10)</f>
        <v>6</v>
      </c>
      <c r="C11" s="183">
        <f>SUM(C5:C10)</f>
        <v>5</v>
      </c>
      <c r="D11" s="183">
        <f>SUM(D5:D10)</f>
        <v>1</v>
      </c>
      <c r="E11" s="183">
        <f>SUM(E5:E10)</f>
        <v>6</v>
      </c>
      <c r="F11" s="183"/>
      <c r="G11" s="183"/>
      <c r="H11" s="187"/>
      <c r="I11" s="187"/>
      <c r="J11" s="281">
        <f>SUM(J5:J10)</f>
        <v>7780.76</v>
      </c>
      <c r="K11" s="433"/>
      <c r="L11" s="431"/>
      <c r="M11" s="431"/>
    </row>
    <row r="12" spans="1:13" ht="15" customHeight="1">
      <c r="A12" s="192" t="s">
        <v>9</v>
      </c>
      <c r="B12" s="195"/>
      <c r="C12" s="195"/>
      <c r="D12" s="195"/>
      <c r="E12" s="195"/>
      <c r="F12" s="195"/>
      <c r="G12" s="195"/>
      <c r="H12" s="185"/>
      <c r="I12" s="185"/>
      <c r="J12" s="435"/>
      <c r="K12" s="433"/>
      <c r="L12" s="431"/>
      <c r="M12" s="431"/>
    </row>
    <row r="13" spans="1:13" s="182" customFormat="1" ht="15" customHeight="1">
      <c r="A13" s="471"/>
      <c r="B13" s="10">
        <v>1</v>
      </c>
      <c r="C13" s="10">
        <v>1</v>
      </c>
      <c r="D13" s="10"/>
      <c r="E13" s="10"/>
      <c r="F13" s="10">
        <v>1</v>
      </c>
      <c r="G13" s="10">
        <v>1954</v>
      </c>
      <c r="H13" s="189">
        <v>39904</v>
      </c>
      <c r="I13" s="189">
        <v>40268</v>
      </c>
      <c r="J13" s="282">
        <v>1140</v>
      </c>
      <c r="K13" s="434"/>
      <c r="L13" s="432"/>
      <c r="M13" s="432"/>
    </row>
    <row r="14" spans="1:13" s="182" customFormat="1" ht="15" customHeight="1">
      <c r="A14" s="471"/>
      <c r="B14" s="10">
        <v>1</v>
      </c>
      <c r="C14" s="10">
        <v>1</v>
      </c>
      <c r="D14" s="10"/>
      <c r="E14" s="10">
        <v>1</v>
      </c>
      <c r="F14" s="10"/>
      <c r="G14" s="10">
        <v>1943</v>
      </c>
      <c r="H14" s="189">
        <v>39904</v>
      </c>
      <c r="I14" s="189">
        <v>40268</v>
      </c>
      <c r="J14" s="282">
        <v>464.07</v>
      </c>
      <c r="K14" s="434"/>
      <c r="L14" s="432"/>
      <c r="M14" s="432"/>
    </row>
    <row r="15" spans="1:13" s="182" customFormat="1" ht="15" customHeight="1">
      <c r="A15" s="471"/>
      <c r="B15" s="10">
        <v>1</v>
      </c>
      <c r="C15" s="10"/>
      <c r="D15" s="10">
        <v>1</v>
      </c>
      <c r="E15" s="10">
        <v>1</v>
      </c>
      <c r="F15" s="10"/>
      <c r="G15" s="10">
        <v>1976</v>
      </c>
      <c r="H15" s="189">
        <v>39904</v>
      </c>
      <c r="I15" s="189">
        <v>40268</v>
      </c>
      <c r="J15" s="282">
        <v>1609</v>
      </c>
      <c r="K15" s="434"/>
      <c r="L15" s="432"/>
      <c r="M15" s="432"/>
    </row>
    <row r="16" spans="1:13" s="222" customFormat="1" ht="15" customHeight="1">
      <c r="A16" s="190" t="s">
        <v>4</v>
      </c>
      <c r="B16" s="183">
        <f>SUM(B13:B15)</f>
        <v>3</v>
      </c>
      <c r="C16" s="183">
        <f>SUM(C13:C15)</f>
        <v>2</v>
      </c>
      <c r="D16" s="183">
        <f>SUM(D13:D15)</f>
        <v>1</v>
      </c>
      <c r="E16" s="183">
        <f>SUM(E13:E15)</f>
        <v>2</v>
      </c>
      <c r="F16" s="183">
        <f>SUM(F13:F15)</f>
        <v>1</v>
      </c>
      <c r="G16" s="183"/>
      <c r="H16" s="187"/>
      <c r="I16" s="187"/>
      <c r="J16" s="281">
        <f>SUM(J13:J15)</f>
        <v>3213.0699999999997</v>
      </c>
      <c r="K16" s="433"/>
      <c r="L16" s="431"/>
      <c r="M16" s="431"/>
    </row>
    <row r="17" spans="1:13" s="222" customFormat="1" ht="15" customHeight="1">
      <c r="A17" s="192" t="s">
        <v>12</v>
      </c>
      <c r="B17" s="195"/>
      <c r="C17" s="195"/>
      <c r="D17" s="195"/>
      <c r="E17" s="195"/>
      <c r="F17" s="195"/>
      <c r="G17" s="195"/>
      <c r="H17" s="194"/>
      <c r="I17" s="194"/>
      <c r="J17" s="283"/>
      <c r="K17" s="453"/>
      <c r="L17" s="431"/>
      <c r="M17" s="431"/>
    </row>
    <row r="18" spans="1:13" s="222" customFormat="1" ht="15" customHeight="1">
      <c r="A18" s="466"/>
      <c r="B18" s="61">
        <v>1</v>
      </c>
      <c r="C18" s="61"/>
      <c r="D18" s="61">
        <v>1</v>
      </c>
      <c r="E18" s="61">
        <v>1</v>
      </c>
      <c r="F18" s="224"/>
      <c r="G18" s="61">
        <v>1977</v>
      </c>
      <c r="H18" s="189">
        <v>39904</v>
      </c>
      <c r="I18" s="189">
        <v>40268</v>
      </c>
      <c r="J18" s="282">
        <v>369.13</v>
      </c>
      <c r="K18" s="436"/>
      <c r="L18" s="433"/>
      <c r="M18" s="431"/>
    </row>
    <row r="19" spans="1:13" s="222" customFormat="1" ht="15" customHeight="1">
      <c r="A19" s="466"/>
      <c r="B19" s="61">
        <v>1</v>
      </c>
      <c r="C19" s="61"/>
      <c r="D19" s="61">
        <v>1</v>
      </c>
      <c r="E19" s="61">
        <v>1</v>
      </c>
      <c r="F19" s="224"/>
      <c r="G19" s="61">
        <v>1954</v>
      </c>
      <c r="H19" s="189">
        <v>39904</v>
      </c>
      <c r="I19" s="189">
        <v>40268</v>
      </c>
      <c r="J19" s="282">
        <v>239.62</v>
      </c>
      <c r="K19" s="436"/>
      <c r="L19" s="433"/>
      <c r="M19" s="431"/>
    </row>
    <row r="20" spans="1:10" s="222" customFormat="1" ht="15" customHeight="1">
      <c r="A20" s="190" t="s">
        <v>20</v>
      </c>
      <c r="B20" s="183">
        <f>SUM(B18:B19)</f>
        <v>2</v>
      </c>
      <c r="C20" s="183">
        <f>SUM(C18:C19)</f>
        <v>0</v>
      </c>
      <c r="D20" s="183">
        <f>SUM(D18:D19)</f>
        <v>2</v>
      </c>
      <c r="E20" s="183">
        <f>SUM(E18:E19)</f>
        <v>2</v>
      </c>
      <c r="F20" s="183"/>
      <c r="G20" s="183"/>
      <c r="H20" s="196"/>
      <c r="I20" s="196"/>
      <c r="J20" s="281">
        <f>SUM(J18:J19)</f>
        <v>608.75</v>
      </c>
    </row>
    <row r="21" spans="1:10" s="222" customFormat="1" ht="15" customHeight="1">
      <c r="A21" s="192" t="s">
        <v>13</v>
      </c>
      <c r="B21" s="53"/>
      <c r="C21" s="53"/>
      <c r="D21" s="53"/>
      <c r="E21" s="53"/>
      <c r="F21" s="53"/>
      <c r="G21" s="53"/>
      <c r="H21" s="51"/>
      <c r="I21" s="51"/>
      <c r="J21" s="284"/>
    </row>
    <row r="22" spans="1:12" s="222" customFormat="1" ht="15" customHeight="1">
      <c r="A22" s="466"/>
      <c r="B22" s="61">
        <v>1</v>
      </c>
      <c r="C22" s="61">
        <v>1</v>
      </c>
      <c r="D22" s="61"/>
      <c r="E22" s="61">
        <v>1</v>
      </c>
      <c r="F22" s="224"/>
      <c r="G22" s="20">
        <v>1989</v>
      </c>
      <c r="H22" s="189">
        <v>39904</v>
      </c>
      <c r="I22" s="189">
        <v>40268</v>
      </c>
      <c r="J22" s="282">
        <v>582.4</v>
      </c>
      <c r="K22" s="433"/>
      <c r="L22" s="439"/>
    </row>
    <row r="23" spans="1:12" s="222" customFormat="1" ht="15" customHeight="1">
      <c r="A23" s="466"/>
      <c r="B23" s="58">
        <v>1</v>
      </c>
      <c r="C23" s="58">
        <v>1</v>
      </c>
      <c r="D23" s="58"/>
      <c r="E23" s="58">
        <v>1</v>
      </c>
      <c r="F23" s="57"/>
      <c r="G23" s="20">
        <v>1963</v>
      </c>
      <c r="H23" s="189">
        <v>39904</v>
      </c>
      <c r="I23" s="189">
        <v>40268</v>
      </c>
      <c r="J23" s="282">
        <v>338</v>
      </c>
      <c r="K23" s="433"/>
      <c r="L23" s="439"/>
    </row>
    <row r="24" spans="1:12" ht="15" customHeight="1">
      <c r="A24" s="466"/>
      <c r="B24" s="61">
        <v>1</v>
      </c>
      <c r="C24" s="61"/>
      <c r="D24" s="61">
        <v>1</v>
      </c>
      <c r="E24" s="61">
        <v>1</v>
      </c>
      <c r="F24" s="224"/>
      <c r="G24" s="20">
        <v>1999</v>
      </c>
      <c r="H24" s="189">
        <v>39904</v>
      </c>
      <c r="I24" s="189">
        <v>40268</v>
      </c>
      <c r="J24" s="282">
        <v>1615.2</v>
      </c>
      <c r="K24" s="433"/>
      <c r="L24" s="439"/>
    </row>
    <row r="25" spans="1:12" ht="15" customHeight="1">
      <c r="A25" s="466"/>
      <c r="B25" s="61">
        <v>1</v>
      </c>
      <c r="C25" s="61">
        <v>1</v>
      </c>
      <c r="D25" s="61"/>
      <c r="E25" s="61"/>
      <c r="F25" s="10">
        <v>1</v>
      </c>
      <c r="G25" s="20">
        <v>1942</v>
      </c>
      <c r="H25" s="189">
        <v>39904</v>
      </c>
      <c r="I25" s="189">
        <v>40268</v>
      </c>
      <c r="J25" s="282">
        <v>2081.4</v>
      </c>
      <c r="K25" s="433"/>
      <c r="L25" s="439"/>
    </row>
    <row r="26" spans="1:12" ht="15" customHeight="1">
      <c r="A26" s="466"/>
      <c r="B26" s="61">
        <v>1</v>
      </c>
      <c r="C26" s="61">
        <v>1</v>
      </c>
      <c r="D26" s="61"/>
      <c r="E26" s="61">
        <v>1</v>
      </c>
      <c r="F26" s="224"/>
      <c r="G26" s="20">
        <v>1950</v>
      </c>
      <c r="H26" s="189">
        <v>39904</v>
      </c>
      <c r="I26" s="189">
        <v>40268</v>
      </c>
      <c r="J26" s="282">
        <v>521.77</v>
      </c>
      <c r="K26" s="433"/>
      <c r="L26" s="439"/>
    </row>
    <row r="27" spans="1:10" ht="15" customHeight="1">
      <c r="A27" s="466"/>
      <c r="B27" s="61">
        <v>1</v>
      </c>
      <c r="C27" s="61">
        <v>1</v>
      </c>
      <c r="D27" s="61"/>
      <c r="E27" s="61">
        <v>1</v>
      </c>
      <c r="F27" s="224"/>
      <c r="G27" s="20">
        <v>1949</v>
      </c>
      <c r="H27" s="189">
        <v>39904</v>
      </c>
      <c r="I27" s="189">
        <v>40268</v>
      </c>
      <c r="J27" s="282">
        <v>367.12</v>
      </c>
    </row>
    <row r="28" spans="1:10" ht="15" customHeight="1">
      <c r="A28" s="190" t="s">
        <v>21</v>
      </c>
      <c r="B28" s="183">
        <f>SUM(B22:B27)</f>
        <v>6</v>
      </c>
      <c r="C28" s="183">
        <f>SUM(C22:C27)</f>
        <v>5</v>
      </c>
      <c r="D28" s="183">
        <f>SUM(D22:D27)</f>
        <v>1</v>
      </c>
      <c r="E28" s="183">
        <f>SUM(E22:E27)</f>
        <v>5</v>
      </c>
      <c r="F28" s="183"/>
      <c r="G28" s="183"/>
      <c r="H28" s="196"/>
      <c r="I28" s="196"/>
      <c r="J28" s="281">
        <f>SUM(J22:J27)</f>
        <v>5505.89</v>
      </c>
    </row>
    <row r="29" spans="1:10" s="222" customFormat="1" ht="15" customHeight="1">
      <c r="A29" s="192" t="s">
        <v>11</v>
      </c>
      <c r="B29" s="53"/>
      <c r="C29" s="53"/>
      <c r="D29" s="53"/>
      <c r="E29" s="53"/>
      <c r="F29" s="53"/>
      <c r="G29" s="53"/>
      <c r="H29" s="51"/>
      <c r="I29" s="51"/>
      <c r="J29" s="284"/>
    </row>
    <row r="30" spans="1:10" ht="15" customHeight="1">
      <c r="A30" s="466"/>
      <c r="B30" s="61">
        <v>1</v>
      </c>
      <c r="C30" s="61">
        <v>1</v>
      </c>
      <c r="D30" s="61"/>
      <c r="E30" s="61">
        <v>1</v>
      </c>
      <c r="F30" s="224"/>
      <c r="G30" s="20">
        <v>1937</v>
      </c>
      <c r="H30" s="189">
        <v>39904</v>
      </c>
      <c r="I30" s="189">
        <v>40268</v>
      </c>
      <c r="J30" s="282">
        <v>1609</v>
      </c>
    </row>
    <row r="31" spans="1:10" ht="15" customHeight="1">
      <c r="A31" s="190" t="s">
        <v>5</v>
      </c>
      <c r="B31" s="183">
        <f>SUM(B30)</f>
        <v>1</v>
      </c>
      <c r="C31" s="183">
        <f>SUM(C30)</f>
        <v>1</v>
      </c>
      <c r="D31" s="183">
        <f>SUM(D30)</f>
        <v>0</v>
      </c>
      <c r="E31" s="183">
        <f>SUM(E30)</f>
        <v>1</v>
      </c>
      <c r="F31" s="183"/>
      <c r="G31" s="183"/>
      <c r="H31" s="196"/>
      <c r="I31" s="196"/>
      <c r="J31" s="281">
        <f>SUM(J30)</f>
        <v>1609</v>
      </c>
    </row>
    <row r="32" spans="1:10" s="222" customFormat="1" ht="15" customHeight="1">
      <c r="A32" s="192" t="s">
        <v>18</v>
      </c>
      <c r="B32" s="53"/>
      <c r="C32" s="53"/>
      <c r="D32" s="53"/>
      <c r="E32" s="53"/>
      <c r="F32" s="53"/>
      <c r="G32" s="53"/>
      <c r="H32" s="51"/>
      <c r="I32" s="51"/>
      <c r="J32" s="284"/>
    </row>
    <row r="33" spans="1:10" ht="15" customHeight="1">
      <c r="A33" s="466"/>
      <c r="B33" s="61">
        <v>1</v>
      </c>
      <c r="C33" s="61">
        <v>1</v>
      </c>
      <c r="D33" s="61"/>
      <c r="E33" s="61">
        <v>1</v>
      </c>
      <c r="F33" s="224"/>
      <c r="G33" s="20">
        <v>1949</v>
      </c>
      <c r="H33" s="189">
        <v>39904</v>
      </c>
      <c r="I33" s="189">
        <v>40268</v>
      </c>
      <c r="J33" s="282">
        <v>1335</v>
      </c>
    </row>
    <row r="34" spans="1:10" ht="15" customHeight="1">
      <c r="A34" s="190" t="s">
        <v>33</v>
      </c>
      <c r="B34" s="183">
        <f>SUM(B33)</f>
        <v>1</v>
      </c>
      <c r="C34" s="183">
        <f>SUM(C33)</f>
        <v>1</v>
      </c>
      <c r="D34" s="183">
        <f>SUM(D33)</f>
        <v>0</v>
      </c>
      <c r="E34" s="183">
        <f>SUM(E33)</f>
        <v>1</v>
      </c>
      <c r="F34" s="183"/>
      <c r="G34" s="183"/>
      <c r="H34" s="196"/>
      <c r="I34" s="196"/>
      <c r="J34" s="281">
        <f>SUM(J33)</f>
        <v>1335</v>
      </c>
    </row>
    <row r="35" spans="1:10" s="199" customFormat="1" ht="15" customHeight="1">
      <c r="A35" s="225" t="s">
        <v>54</v>
      </c>
      <c r="B35" s="218">
        <f>SUM(B11+B16+B20+B28+B31+B34)</f>
        <v>19</v>
      </c>
      <c r="C35" s="218">
        <f>SUM(C11+C16+C20+C28+C31+C34)</f>
        <v>14</v>
      </c>
      <c r="D35" s="218">
        <f>SUM(D11+D16+D20+D28+D31+D34)</f>
        <v>5</v>
      </c>
      <c r="E35" s="218">
        <f>SUM(E11+E16+E20+E28+E31+E34)</f>
        <v>17</v>
      </c>
      <c r="F35" s="218"/>
      <c r="G35" s="218"/>
      <c r="H35" s="218"/>
      <c r="I35" s="218"/>
      <c r="J35" s="271">
        <f>SUM(J11+J16+J20+J28+J31+J34)</f>
        <v>20052.47</v>
      </c>
    </row>
    <row r="36" s="199" customFormat="1" ht="18.75" customHeight="1">
      <c r="J36" s="285"/>
    </row>
    <row r="37" s="199" customFormat="1" ht="18.75" customHeight="1">
      <c r="J37" s="285"/>
    </row>
    <row r="38" s="199" customFormat="1" ht="18.75" customHeight="1">
      <c r="J38" s="285"/>
    </row>
    <row r="39" s="199" customFormat="1" ht="18.75" customHeight="1">
      <c r="J39" s="285"/>
    </row>
    <row r="40" s="199" customFormat="1" ht="18.75" customHeight="1">
      <c r="J40" s="285"/>
    </row>
    <row r="41" s="199" customFormat="1" ht="18.75" customHeight="1">
      <c r="J41" s="285"/>
    </row>
    <row r="42" s="199" customFormat="1" ht="18.75" customHeight="1">
      <c r="J42" s="285"/>
    </row>
    <row r="43" s="199" customFormat="1" ht="18.75" customHeight="1">
      <c r="J43" s="285"/>
    </row>
    <row r="44" s="199" customFormat="1" ht="18.75" customHeight="1">
      <c r="J44" s="285"/>
    </row>
    <row r="45" s="199" customFormat="1" ht="18.75" customHeight="1">
      <c r="J45" s="285"/>
    </row>
    <row r="46" s="199" customFormat="1" ht="18.75" customHeight="1">
      <c r="J46" s="285"/>
    </row>
    <row r="47" spans="1:10" ht="18.75" customHeight="1">
      <c r="A47" s="199"/>
      <c r="B47" s="199"/>
      <c r="C47" s="199"/>
      <c r="D47" s="199"/>
      <c r="E47" s="199"/>
      <c r="F47" s="199"/>
      <c r="G47" s="199"/>
      <c r="H47" s="199"/>
      <c r="I47" s="199"/>
      <c r="J47" s="285"/>
    </row>
    <row r="48" spans="1:10" ht="18.75" customHeight="1">
      <c r="A48" s="199"/>
      <c r="B48" s="199"/>
      <c r="C48" s="199"/>
      <c r="D48" s="199"/>
      <c r="E48" s="199"/>
      <c r="F48" s="199"/>
      <c r="G48" s="199"/>
      <c r="H48" s="199"/>
      <c r="I48" s="199"/>
      <c r="J48" s="285"/>
    </row>
    <row r="49" spans="1:10" ht="18.75" customHeight="1">
      <c r="A49" s="199"/>
      <c r="B49" s="199"/>
      <c r="C49" s="199"/>
      <c r="D49" s="199"/>
      <c r="E49" s="199"/>
      <c r="F49" s="199"/>
      <c r="G49" s="199"/>
      <c r="H49" s="199"/>
      <c r="I49" s="199"/>
      <c r="J49" s="285"/>
    </row>
    <row r="50" spans="1:10" ht="18.75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285"/>
    </row>
    <row r="51" spans="1:10" ht="18.75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285"/>
    </row>
    <row r="52" spans="1:10" ht="18.75" customHeight="1">
      <c r="A52" s="199"/>
      <c r="B52" s="199"/>
      <c r="C52" s="199"/>
      <c r="D52" s="199"/>
      <c r="E52" s="199"/>
      <c r="F52" s="199"/>
      <c r="G52" s="199"/>
      <c r="H52" s="199"/>
      <c r="I52" s="199"/>
      <c r="J52" s="285"/>
    </row>
  </sheetData>
  <mergeCells count="3">
    <mergeCell ref="A1:J1"/>
    <mergeCell ref="A2:J2"/>
    <mergeCell ref="H3:I3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tabColor indexed="57"/>
    <pageSetUpPr fitToPage="1"/>
  </sheetPr>
  <dimension ref="A1:N14"/>
  <sheetViews>
    <sheetView workbookViewId="0" topLeftCell="B1">
      <selection activeCell="B10" sqref="B10:B12"/>
    </sheetView>
  </sheetViews>
  <sheetFormatPr defaultColWidth="9.140625" defaultRowHeight="12.75"/>
  <cols>
    <col min="1" max="1" width="3.28125" style="180" hidden="1" customWidth="1"/>
    <col min="2" max="2" width="38.28125" style="180" customWidth="1"/>
    <col min="3" max="3" width="14.28125" style="180" customWidth="1"/>
    <col min="4" max="5" width="7.7109375" style="180" customWidth="1"/>
    <col min="6" max="6" width="14.57421875" style="180" customWidth="1"/>
    <col min="7" max="7" width="19.00390625" style="180" customWidth="1"/>
    <col min="8" max="8" width="19.28125" style="180" customWidth="1"/>
    <col min="9" max="9" width="19.8515625" style="180" bestFit="1" customWidth="1"/>
    <col min="10" max="10" width="14.421875" style="180" customWidth="1"/>
    <col min="11" max="11" width="26.28125" style="272" customWidth="1"/>
    <col min="12" max="12" width="16.8515625" style="180" customWidth="1"/>
    <col min="13" max="13" width="17.8515625" style="180" customWidth="1"/>
    <col min="14" max="14" width="18.00390625" style="180" customWidth="1"/>
    <col min="15" max="15" width="15.8515625" style="180" customWidth="1"/>
    <col min="16" max="16" width="10.8515625" style="180" customWidth="1"/>
    <col min="17" max="16384" width="8.8515625" style="180" customWidth="1"/>
  </cols>
  <sheetData>
    <row r="1" spans="1:12" ht="30" customHeight="1">
      <c r="A1" s="507" t="s">
        <v>106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325">
        <v>40071176</v>
      </c>
    </row>
    <row r="2" spans="1:14" s="197" customFormat="1" ht="39" customHeight="1">
      <c r="A2" s="473" t="s">
        <v>62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M2" s="508"/>
      <c r="N2" s="508"/>
    </row>
    <row r="3" spans="1:11" ht="15" customHeight="1">
      <c r="A3" s="57"/>
      <c r="B3" s="50" t="s">
        <v>78</v>
      </c>
      <c r="C3" s="50" t="s">
        <v>79</v>
      </c>
      <c r="D3" s="125" t="s">
        <v>14</v>
      </c>
      <c r="E3" s="125" t="s">
        <v>15</v>
      </c>
      <c r="F3" s="125" t="s">
        <v>104</v>
      </c>
      <c r="G3" s="125" t="s">
        <v>80</v>
      </c>
      <c r="H3" s="125" t="s">
        <v>69</v>
      </c>
      <c r="I3" s="503" t="s">
        <v>87</v>
      </c>
      <c r="J3" s="503"/>
      <c r="K3" s="52" t="s">
        <v>105</v>
      </c>
    </row>
    <row r="4" spans="1:11" ht="15" customHeight="1">
      <c r="A4" s="57"/>
      <c r="B4" s="192" t="s">
        <v>17</v>
      </c>
      <c r="C4" s="50"/>
      <c r="D4" s="50"/>
      <c r="E4" s="50"/>
      <c r="F4" s="50"/>
      <c r="G4" s="50"/>
      <c r="H4" s="50"/>
      <c r="I4" s="52"/>
      <c r="J4" s="52"/>
      <c r="K4" s="264"/>
    </row>
    <row r="5" spans="1:11" ht="15" customHeight="1">
      <c r="A5" s="57"/>
      <c r="B5" s="469"/>
      <c r="C5" s="61">
        <v>1</v>
      </c>
      <c r="D5" s="61">
        <v>1</v>
      </c>
      <c r="E5" s="61"/>
      <c r="F5" s="61">
        <v>1</v>
      </c>
      <c r="G5" s="58"/>
      <c r="H5" s="58">
        <v>1964</v>
      </c>
      <c r="I5" s="59">
        <v>40179</v>
      </c>
      <c r="J5" s="59">
        <v>40543</v>
      </c>
      <c r="K5" s="286">
        <v>200.75</v>
      </c>
    </row>
    <row r="6" spans="1:11" ht="15" customHeight="1">
      <c r="A6" s="57"/>
      <c r="B6" s="469"/>
      <c r="C6" s="61">
        <v>1</v>
      </c>
      <c r="D6" s="61">
        <v>1</v>
      </c>
      <c r="E6" s="61"/>
      <c r="F6" s="61">
        <v>1</v>
      </c>
      <c r="G6" s="58"/>
      <c r="H6" s="58">
        <v>1956</v>
      </c>
      <c r="I6" s="59">
        <v>40179</v>
      </c>
      <c r="J6" s="59">
        <v>40543</v>
      </c>
      <c r="K6" s="286">
        <v>1108.21</v>
      </c>
    </row>
    <row r="7" spans="1:11" ht="15" customHeight="1">
      <c r="A7" s="57"/>
      <c r="B7" s="469"/>
      <c r="C7" s="10">
        <v>1</v>
      </c>
      <c r="D7" s="10">
        <v>1</v>
      </c>
      <c r="E7" s="10"/>
      <c r="F7" s="10">
        <v>1</v>
      </c>
      <c r="G7" s="58"/>
      <c r="H7" s="58">
        <v>1978</v>
      </c>
      <c r="I7" s="59">
        <v>40179</v>
      </c>
      <c r="J7" s="59">
        <v>40543</v>
      </c>
      <c r="K7" s="286">
        <v>161.65</v>
      </c>
    </row>
    <row r="8" spans="1:11" ht="15" customHeight="1">
      <c r="A8" s="57"/>
      <c r="B8" s="190" t="s">
        <v>53</v>
      </c>
      <c r="C8" s="183">
        <v>3</v>
      </c>
      <c r="D8" s="183">
        <v>3</v>
      </c>
      <c r="E8" s="183"/>
      <c r="F8" s="183">
        <v>3</v>
      </c>
      <c r="G8" s="183"/>
      <c r="H8" s="183"/>
      <c r="I8" s="183"/>
      <c r="J8" s="183"/>
      <c r="K8" s="287">
        <f>SUM(K5:K7)</f>
        <v>1470.6100000000001</v>
      </c>
    </row>
    <row r="9" spans="1:11" ht="15" customHeight="1">
      <c r="A9" s="57"/>
      <c r="B9" s="192" t="s">
        <v>12</v>
      </c>
      <c r="C9" s="50"/>
      <c r="D9" s="50"/>
      <c r="E9" s="50"/>
      <c r="F9" s="50"/>
      <c r="G9" s="50"/>
      <c r="H9" s="50"/>
      <c r="I9" s="52"/>
      <c r="J9" s="52"/>
      <c r="K9" s="264"/>
    </row>
    <row r="10" spans="1:11" ht="15" customHeight="1">
      <c r="A10" s="57"/>
      <c r="B10" s="469"/>
      <c r="C10" s="10">
        <v>1</v>
      </c>
      <c r="D10" s="10">
        <v>1</v>
      </c>
      <c r="E10" s="10"/>
      <c r="F10" s="10">
        <v>1</v>
      </c>
      <c r="G10" s="58"/>
      <c r="H10" s="58">
        <v>1930</v>
      </c>
      <c r="I10" s="59">
        <v>40179</v>
      </c>
      <c r="J10" s="59">
        <v>40543</v>
      </c>
      <c r="K10" s="286">
        <v>954.4</v>
      </c>
    </row>
    <row r="11" spans="1:11" ht="15" customHeight="1">
      <c r="A11" s="57"/>
      <c r="B11" s="469"/>
      <c r="C11" s="61">
        <v>1</v>
      </c>
      <c r="D11" s="61">
        <v>1</v>
      </c>
      <c r="E11" s="61"/>
      <c r="F11" s="61">
        <v>1</v>
      </c>
      <c r="G11" s="58"/>
      <c r="H11" s="58">
        <v>1951</v>
      </c>
      <c r="I11" s="59">
        <v>40179</v>
      </c>
      <c r="J11" s="59">
        <v>40543</v>
      </c>
      <c r="K11" s="286">
        <v>946.56</v>
      </c>
    </row>
    <row r="12" spans="1:11" ht="15" customHeight="1">
      <c r="A12" s="57"/>
      <c r="B12" s="469"/>
      <c r="C12" s="61">
        <v>1</v>
      </c>
      <c r="D12" s="61">
        <v>1</v>
      </c>
      <c r="E12" s="61"/>
      <c r="F12" s="61">
        <v>1</v>
      </c>
      <c r="G12" s="58"/>
      <c r="H12" s="58">
        <v>1950</v>
      </c>
      <c r="I12" s="59">
        <v>40179</v>
      </c>
      <c r="J12" s="59">
        <v>40543</v>
      </c>
      <c r="K12" s="286">
        <v>161.65</v>
      </c>
    </row>
    <row r="13" spans="1:11" ht="15" customHeight="1">
      <c r="A13" s="57"/>
      <c r="B13" s="226" t="s">
        <v>20</v>
      </c>
      <c r="C13" s="169">
        <v>3</v>
      </c>
      <c r="D13" s="169">
        <v>3</v>
      </c>
      <c r="E13" s="169"/>
      <c r="F13" s="169">
        <v>3</v>
      </c>
      <c r="G13" s="183"/>
      <c r="H13" s="169"/>
      <c r="I13" s="196"/>
      <c r="J13" s="196"/>
      <c r="K13" s="287">
        <f>SUM(K10:K12)</f>
        <v>2062.61</v>
      </c>
    </row>
    <row r="14" spans="1:11" ht="15" customHeight="1">
      <c r="A14" s="57"/>
      <c r="B14" s="227" t="s">
        <v>54</v>
      </c>
      <c r="C14" s="169">
        <v>8</v>
      </c>
      <c r="D14" s="169">
        <v>8</v>
      </c>
      <c r="E14" s="169"/>
      <c r="F14" s="169">
        <v>8</v>
      </c>
      <c r="G14" s="183"/>
      <c r="H14" s="169"/>
      <c r="I14" s="196"/>
      <c r="J14" s="196"/>
      <c r="K14" s="271">
        <f>SUM(K8+K13)</f>
        <v>3533.2200000000003</v>
      </c>
    </row>
  </sheetData>
  <mergeCells count="4">
    <mergeCell ref="I3:J3"/>
    <mergeCell ref="M2:N2"/>
    <mergeCell ref="A1:K1"/>
    <mergeCell ref="A2:K2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>
    <tabColor indexed="41"/>
    <pageSetUpPr fitToPage="1"/>
  </sheetPr>
  <dimension ref="A1:BI447"/>
  <sheetViews>
    <sheetView workbookViewId="0" topLeftCell="C1">
      <selection activeCell="F25" sqref="F25"/>
    </sheetView>
  </sheetViews>
  <sheetFormatPr defaultColWidth="9.140625" defaultRowHeight="12.75"/>
  <cols>
    <col min="1" max="1" width="4.28125" style="180" hidden="1" customWidth="1"/>
    <col min="2" max="2" width="3.00390625" style="180" hidden="1" customWidth="1"/>
    <col min="3" max="3" width="51.7109375" style="180" customWidth="1"/>
    <col min="4" max="4" width="29.00390625" style="180" customWidth="1"/>
    <col min="5" max="5" width="28.421875" style="180" customWidth="1"/>
    <col min="6" max="6" width="56.7109375" style="288" customWidth="1"/>
    <col min="7" max="7" width="21.8515625" style="180" customWidth="1"/>
    <col min="8" max="8" width="19.140625" style="180" bestFit="1" customWidth="1"/>
    <col min="9" max="16384" width="8.8515625" style="180" customWidth="1"/>
  </cols>
  <sheetData>
    <row r="1" spans="1:55" ht="30" customHeight="1">
      <c r="A1" s="507" t="s">
        <v>156</v>
      </c>
      <c r="B1" s="507"/>
      <c r="C1" s="507"/>
      <c r="D1" s="507"/>
      <c r="E1" s="507"/>
      <c r="F1" s="507"/>
      <c r="G1" s="326">
        <v>40071164</v>
      </c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</row>
    <row r="2" spans="1:6" ht="58.5" customHeight="1">
      <c r="A2" s="57"/>
      <c r="B2" s="57"/>
      <c r="C2" s="473" t="s">
        <v>159</v>
      </c>
      <c r="D2" s="475"/>
      <c r="E2" s="475"/>
      <c r="F2" s="475"/>
    </row>
    <row r="3" spans="1:61" ht="27.75" customHeight="1">
      <c r="A3" s="57"/>
      <c r="B3" s="57"/>
      <c r="C3" s="50" t="s">
        <v>157</v>
      </c>
      <c r="D3" s="503" t="s">
        <v>132</v>
      </c>
      <c r="E3" s="503"/>
      <c r="F3" s="455" t="s">
        <v>158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</row>
    <row r="4" spans="1:61" s="182" customFormat="1" ht="15" customHeight="1">
      <c r="A4" s="60"/>
      <c r="B4" s="60"/>
      <c r="C4" s="456" t="s">
        <v>7</v>
      </c>
      <c r="D4" s="443">
        <v>40179</v>
      </c>
      <c r="E4" s="443">
        <v>40359</v>
      </c>
      <c r="F4" s="286">
        <v>1325.61</v>
      </c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</row>
    <row r="5" spans="1:61" s="182" customFormat="1" ht="15" customHeight="1">
      <c r="A5" s="60"/>
      <c r="B5" s="60"/>
      <c r="C5" s="456" t="s">
        <v>17</v>
      </c>
      <c r="D5" s="443">
        <v>40179</v>
      </c>
      <c r="E5" s="443">
        <v>40359</v>
      </c>
      <c r="F5" s="286">
        <v>6654.83</v>
      </c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</row>
    <row r="6" spans="1:61" s="182" customFormat="1" ht="15" customHeight="1">
      <c r="A6" s="60"/>
      <c r="B6" s="60"/>
      <c r="C6" s="456" t="s">
        <v>8</v>
      </c>
      <c r="D6" s="443">
        <v>40179</v>
      </c>
      <c r="E6" s="443">
        <v>40359</v>
      </c>
      <c r="F6" s="286">
        <v>709.67</v>
      </c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</row>
    <row r="7" spans="1:7" ht="15" customHeight="1">
      <c r="A7" s="57"/>
      <c r="B7" s="57"/>
      <c r="C7" s="456" t="s">
        <v>9</v>
      </c>
      <c r="D7" s="443">
        <v>40179</v>
      </c>
      <c r="E7" s="443">
        <v>40359</v>
      </c>
      <c r="F7" s="286">
        <v>1687.14</v>
      </c>
      <c r="G7" s="182"/>
    </row>
    <row r="8" spans="1:7" ht="15" customHeight="1">
      <c r="A8" s="57"/>
      <c r="B8" s="57"/>
      <c r="C8" s="456" t="s">
        <v>10</v>
      </c>
      <c r="D8" s="443">
        <v>40179</v>
      </c>
      <c r="E8" s="443">
        <v>40359</v>
      </c>
      <c r="F8" s="286">
        <v>1727.31</v>
      </c>
      <c r="G8" s="182"/>
    </row>
    <row r="9" spans="1:7" ht="15" customHeight="1">
      <c r="A9" s="57"/>
      <c r="B9" s="57"/>
      <c r="C9" s="456" t="s">
        <v>11</v>
      </c>
      <c r="D9" s="443">
        <v>40179</v>
      </c>
      <c r="E9" s="443">
        <v>40359</v>
      </c>
      <c r="F9" s="286">
        <v>1031.03</v>
      </c>
      <c r="G9" s="182"/>
    </row>
    <row r="10" spans="1:7" ht="15" customHeight="1">
      <c r="A10" s="57"/>
      <c r="B10" s="57"/>
      <c r="C10" s="456" t="s">
        <v>12</v>
      </c>
      <c r="D10" s="443">
        <v>40179</v>
      </c>
      <c r="E10" s="443">
        <v>40359</v>
      </c>
      <c r="F10" s="286">
        <v>3039.53</v>
      </c>
      <c r="G10" s="182"/>
    </row>
    <row r="11" spans="1:7" ht="15" customHeight="1">
      <c r="A11" s="57"/>
      <c r="B11" s="57"/>
      <c r="C11" s="456" t="s">
        <v>18</v>
      </c>
      <c r="D11" s="443">
        <v>40179</v>
      </c>
      <c r="E11" s="443">
        <v>40359</v>
      </c>
      <c r="F11" s="286">
        <v>682.89</v>
      </c>
      <c r="G11" s="182"/>
    </row>
    <row r="12" spans="1:7" ht="15" customHeight="1">
      <c r="A12" s="57"/>
      <c r="B12" s="57"/>
      <c r="C12" s="456" t="s">
        <v>13</v>
      </c>
      <c r="D12" s="443">
        <v>40179</v>
      </c>
      <c r="E12" s="443">
        <v>40359</v>
      </c>
      <c r="F12" s="286">
        <v>3052.92</v>
      </c>
      <c r="G12" s="182"/>
    </row>
    <row r="13" spans="1:6" ht="15" customHeight="1">
      <c r="A13" s="57"/>
      <c r="B13" s="57"/>
      <c r="C13" s="191" t="s">
        <v>54</v>
      </c>
      <c r="D13" s="183"/>
      <c r="E13" s="183"/>
      <c r="F13" s="457">
        <f>SUM(F4:F12)</f>
        <v>19910.93</v>
      </c>
    </row>
    <row r="14" spans="6:7" ht="12.75">
      <c r="F14" s="458"/>
      <c r="G14" s="199"/>
    </row>
    <row r="15" spans="6:7" ht="12.75">
      <c r="F15" s="458"/>
      <c r="G15" s="199"/>
    </row>
    <row r="16" spans="6:7" ht="12.75">
      <c r="F16" s="458"/>
      <c r="G16" s="199"/>
    </row>
    <row r="17" spans="4:7" ht="12.75">
      <c r="D17" s="440"/>
      <c r="F17" s="458"/>
      <c r="G17" s="199"/>
    </row>
    <row r="18" spans="4:7" ht="12.75">
      <c r="D18" s="199"/>
      <c r="F18" s="458"/>
      <c r="G18" s="199"/>
    </row>
    <row r="19" spans="6:7" ht="12.75">
      <c r="F19" s="458"/>
      <c r="G19" s="199"/>
    </row>
    <row r="20" spans="6:7" ht="12.75">
      <c r="F20" s="458"/>
      <c r="G20" s="199"/>
    </row>
    <row r="21" spans="6:7" ht="12.75">
      <c r="F21" s="458"/>
      <c r="G21" s="199"/>
    </row>
    <row r="22" spans="5:7" ht="14.25" customHeight="1">
      <c r="E22" s="444"/>
      <c r="F22" s="458"/>
      <c r="G22" s="199"/>
    </row>
    <row r="23" spans="6:7" ht="12.75">
      <c r="F23" s="458"/>
      <c r="G23" s="199"/>
    </row>
    <row r="24" spans="6:7" ht="12.75">
      <c r="F24" s="458"/>
      <c r="G24" s="199"/>
    </row>
    <row r="25" spans="6:7" ht="12.75">
      <c r="F25" s="458"/>
      <c r="G25" s="199"/>
    </row>
    <row r="26" spans="6:7" ht="12.75">
      <c r="F26" s="458"/>
      <c r="G26" s="199"/>
    </row>
    <row r="27" spans="6:7" ht="12.75">
      <c r="F27" s="458"/>
      <c r="G27" s="199"/>
    </row>
    <row r="28" spans="6:7" ht="12.75">
      <c r="F28" s="458"/>
      <c r="G28" s="199"/>
    </row>
    <row r="29" spans="6:7" ht="12.75">
      <c r="F29" s="458"/>
      <c r="G29" s="199"/>
    </row>
    <row r="30" spans="6:7" ht="12.75">
      <c r="F30" s="458"/>
      <c r="G30" s="199"/>
    </row>
    <row r="31" spans="6:7" ht="12.75">
      <c r="F31" s="458"/>
      <c r="G31" s="199"/>
    </row>
    <row r="32" spans="6:7" ht="12.75">
      <c r="F32" s="458"/>
      <c r="G32" s="199"/>
    </row>
    <row r="33" spans="6:7" ht="12.75">
      <c r="F33" s="458"/>
      <c r="G33" s="199"/>
    </row>
    <row r="34" spans="6:7" ht="12.75">
      <c r="F34" s="458"/>
      <c r="G34" s="199"/>
    </row>
    <row r="35" spans="6:7" ht="12.75">
      <c r="F35" s="458"/>
      <c r="G35" s="199"/>
    </row>
    <row r="36" spans="6:7" ht="12.75">
      <c r="F36" s="458"/>
      <c r="G36" s="199"/>
    </row>
    <row r="37" spans="6:7" ht="12.75">
      <c r="F37" s="458"/>
      <c r="G37" s="199"/>
    </row>
    <row r="38" spans="6:7" ht="12.75">
      <c r="F38" s="458"/>
      <c r="G38" s="199"/>
    </row>
    <row r="39" spans="6:7" ht="12.75">
      <c r="F39" s="458"/>
      <c r="G39" s="199"/>
    </row>
    <row r="40" spans="6:7" ht="12.75">
      <c r="F40" s="458"/>
      <c r="G40" s="199"/>
    </row>
    <row r="41" spans="6:7" ht="12.75">
      <c r="F41" s="458"/>
      <c r="G41" s="199"/>
    </row>
    <row r="42" spans="6:7" ht="12.75">
      <c r="F42" s="458"/>
      <c r="G42" s="199"/>
    </row>
    <row r="43" spans="6:7" ht="12.75">
      <c r="F43" s="458"/>
      <c r="G43" s="199"/>
    </row>
    <row r="44" spans="6:7" ht="12.75">
      <c r="F44" s="458"/>
      <c r="G44" s="199"/>
    </row>
    <row r="45" spans="6:7" ht="12.75">
      <c r="F45" s="458"/>
      <c r="G45" s="199"/>
    </row>
    <row r="46" spans="6:7" ht="12.75">
      <c r="F46" s="458"/>
      <c r="G46" s="199"/>
    </row>
    <row r="47" spans="6:7" ht="12.75">
      <c r="F47" s="458"/>
      <c r="G47" s="199"/>
    </row>
    <row r="48" spans="6:7" ht="12.75">
      <c r="F48" s="458"/>
      <c r="G48" s="199"/>
    </row>
    <row r="49" spans="6:7" ht="12.75">
      <c r="F49" s="458"/>
      <c r="G49" s="199"/>
    </row>
    <row r="50" spans="6:7" ht="12.75">
      <c r="F50" s="458"/>
      <c r="G50" s="199"/>
    </row>
    <row r="51" spans="6:7" ht="12.75">
      <c r="F51" s="458"/>
      <c r="G51" s="199"/>
    </row>
    <row r="52" spans="6:7" ht="12.75">
      <c r="F52" s="458"/>
      <c r="G52" s="199"/>
    </row>
    <row r="53" spans="6:7" ht="12.75">
      <c r="F53" s="458"/>
      <c r="G53" s="199"/>
    </row>
    <row r="54" spans="6:7" ht="12.75">
      <c r="F54" s="458"/>
      <c r="G54" s="199"/>
    </row>
    <row r="55" spans="6:7" ht="12.75">
      <c r="F55" s="458"/>
      <c r="G55" s="199"/>
    </row>
    <row r="56" spans="6:7" ht="12.75">
      <c r="F56" s="458"/>
      <c r="G56" s="199"/>
    </row>
    <row r="57" spans="6:7" ht="12.75">
      <c r="F57" s="458"/>
      <c r="G57" s="199"/>
    </row>
    <row r="58" spans="6:7" ht="12.75">
      <c r="F58" s="458"/>
      <c r="G58" s="199"/>
    </row>
    <row r="59" spans="6:7" ht="12.75">
      <c r="F59" s="458"/>
      <c r="G59" s="199"/>
    </row>
    <row r="60" spans="6:7" ht="12.75">
      <c r="F60" s="458"/>
      <c r="G60" s="199"/>
    </row>
    <row r="61" spans="6:7" ht="12.75">
      <c r="F61" s="458"/>
      <c r="G61" s="199"/>
    </row>
    <row r="62" spans="6:7" ht="12.75">
      <c r="F62" s="458"/>
      <c r="G62" s="199"/>
    </row>
    <row r="63" spans="6:7" ht="12.75">
      <c r="F63" s="458"/>
      <c r="G63" s="199"/>
    </row>
    <row r="64" spans="6:7" ht="12.75">
      <c r="F64" s="458"/>
      <c r="G64" s="199"/>
    </row>
    <row r="65" spans="6:7" ht="12.75">
      <c r="F65" s="458"/>
      <c r="G65" s="199"/>
    </row>
    <row r="66" spans="6:7" ht="12.75">
      <c r="F66" s="458"/>
      <c r="G66" s="199"/>
    </row>
    <row r="67" spans="6:7" ht="12.75">
      <c r="F67" s="458"/>
      <c r="G67" s="199"/>
    </row>
    <row r="68" spans="6:7" ht="12.75">
      <c r="F68" s="458"/>
      <c r="G68" s="199"/>
    </row>
    <row r="69" spans="6:7" ht="12.75">
      <c r="F69" s="458"/>
      <c r="G69" s="199"/>
    </row>
    <row r="70" spans="6:7" ht="12.75">
      <c r="F70" s="458"/>
      <c r="G70" s="199"/>
    </row>
    <row r="71" spans="6:7" ht="12.75">
      <c r="F71" s="458"/>
      <c r="G71" s="199"/>
    </row>
    <row r="72" spans="6:7" ht="12.75">
      <c r="F72" s="458"/>
      <c r="G72" s="199"/>
    </row>
    <row r="73" spans="6:7" ht="12.75">
      <c r="F73" s="458"/>
      <c r="G73" s="199"/>
    </row>
    <row r="74" spans="6:7" ht="12.75">
      <c r="F74" s="458"/>
      <c r="G74" s="199"/>
    </row>
    <row r="75" spans="6:7" ht="12.75">
      <c r="F75" s="458"/>
      <c r="G75" s="199"/>
    </row>
    <row r="76" spans="6:7" ht="12.75">
      <c r="F76" s="458"/>
      <c r="G76" s="199"/>
    </row>
    <row r="77" spans="6:7" ht="12.75">
      <c r="F77" s="458"/>
      <c r="G77" s="199"/>
    </row>
    <row r="78" spans="6:7" ht="12.75">
      <c r="F78" s="458"/>
      <c r="G78" s="199"/>
    </row>
    <row r="79" spans="6:7" ht="12.75">
      <c r="F79" s="458"/>
      <c r="G79" s="199"/>
    </row>
    <row r="80" spans="6:7" ht="12.75">
      <c r="F80" s="458"/>
      <c r="G80" s="199"/>
    </row>
    <row r="81" spans="6:7" ht="12.75">
      <c r="F81" s="458"/>
      <c r="G81" s="199"/>
    </row>
    <row r="82" spans="6:7" ht="12.75">
      <c r="F82" s="458"/>
      <c r="G82" s="199"/>
    </row>
    <row r="83" spans="6:7" ht="12.75">
      <c r="F83" s="458"/>
      <c r="G83" s="199"/>
    </row>
    <row r="84" spans="6:7" ht="12.75">
      <c r="F84" s="458"/>
      <c r="G84" s="199"/>
    </row>
    <row r="85" spans="6:7" ht="12.75">
      <c r="F85" s="458"/>
      <c r="G85" s="199"/>
    </row>
    <row r="86" spans="6:7" ht="12.75">
      <c r="F86" s="458"/>
      <c r="G86" s="199"/>
    </row>
    <row r="87" spans="6:7" ht="12.75">
      <c r="F87" s="458"/>
      <c r="G87" s="199"/>
    </row>
    <row r="88" spans="6:7" ht="12.75">
      <c r="F88" s="458"/>
      <c r="G88" s="199"/>
    </row>
    <row r="89" spans="6:7" ht="12.75">
      <c r="F89" s="458"/>
      <c r="G89" s="199"/>
    </row>
    <row r="90" spans="6:7" ht="12.75">
      <c r="F90" s="458"/>
      <c r="G90" s="199"/>
    </row>
    <row r="91" spans="6:7" ht="12.75">
      <c r="F91" s="458"/>
      <c r="G91" s="199"/>
    </row>
    <row r="92" spans="6:7" ht="12.75">
      <c r="F92" s="458"/>
      <c r="G92" s="199"/>
    </row>
    <row r="93" spans="6:7" ht="12.75">
      <c r="F93" s="458"/>
      <c r="G93" s="199"/>
    </row>
    <row r="94" spans="6:7" ht="12.75">
      <c r="F94" s="458"/>
      <c r="G94" s="199"/>
    </row>
    <row r="95" spans="6:7" ht="12.75">
      <c r="F95" s="458"/>
      <c r="G95" s="199"/>
    </row>
    <row r="96" spans="6:7" ht="12.75">
      <c r="F96" s="458"/>
      <c r="G96" s="199"/>
    </row>
    <row r="97" spans="6:7" ht="12.75">
      <c r="F97" s="458"/>
      <c r="G97" s="199"/>
    </row>
    <row r="98" spans="6:7" ht="12.75">
      <c r="F98" s="458"/>
      <c r="G98" s="199"/>
    </row>
    <row r="99" spans="6:7" ht="12.75">
      <c r="F99" s="458"/>
      <c r="G99" s="199"/>
    </row>
    <row r="100" spans="6:7" ht="12.75">
      <c r="F100" s="458"/>
      <c r="G100" s="199"/>
    </row>
    <row r="101" spans="6:7" ht="12.75">
      <c r="F101" s="458"/>
      <c r="G101" s="199"/>
    </row>
    <row r="102" spans="6:7" ht="12.75">
      <c r="F102" s="458"/>
      <c r="G102" s="199"/>
    </row>
    <row r="103" spans="6:7" ht="12.75">
      <c r="F103" s="458"/>
      <c r="G103" s="199"/>
    </row>
    <row r="104" spans="6:7" ht="12.75">
      <c r="F104" s="458"/>
      <c r="G104" s="199"/>
    </row>
    <row r="105" spans="6:7" ht="12.75">
      <c r="F105" s="458"/>
      <c r="G105" s="199"/>
    </row>
    <row r="106" spans="6:7" ht="12.75">
      <c r="F106" s="458"/>
      <c r="G106" s="199"/>
    </row>
    <row r="107" spans="6:7" ht="12.75">
      <c r="F107" s="458"/>
      <c r="G107" s="199"/>
    </row>
    <row r="108" spans="6:7" ht="12.75">
      <c r="F108" s="458"/>
      <c r="G108" s="199"/>
    </row>
    <row r="109" spans="6:7" ht="12.75">
      <c r="F109" s="458"/>
      <c r="G109" s="199"/>
    </row>
    <row r="110" spans="6:7" ht="12.75">
      <c r="F110" s="458"/>
      <c r="G110" s="199"/>
    </row>
    <row r="111" spans="6:7" ht="12.75">
      <c r="F111" s="458"/>
      <c r="G111" s="199"/>
    </row>
    <row r="112" spans="6:7" ht="12.75">
      <c r="F112" s="458"/>
      <c r="G112" s="199"/>
    </row>
    <row r="113" spans="6:7" ht="12.75">
      <c r="F113" s="458"/>
      <c r="G113" s="199"/>
    </row>
    <row r="114" spans="6:7" ht="12.75">
      <c r="F114" s="458"/>
      <c r="G114" s="199"/>
    </row>
    <row r="115" spans="6:7" ht="12.75">
      <c r="F115" s="458"/>
      <c r="G115" s="199"/>
    </row>
    <row r="116" spans="6:7" ht="12.75">
      <c r="F116" s="458"/>
      <c r="G116" s="199"/>
    </row>
    <row r="117" spans="6:7" ht="12.75">
      <c r="F117" s="458"/>
      <c r="G117" s="199"/>
    </row>
    <row r="118" spans="6:7" ht="12.75">
      <c r="F118" s="458"/>
      <c r="G118" s="199"/>
    </row>
    <row r="119" spans="6:7" ht="12.75">
      <c r="F119" s="458"/>
      <c r="G119" s="199"/>
    </row>
    <row r="120" spans="6:7" ht="12.75">
      <c r="F120" s="458"/>
      <c r="G120" s="199"/>
    </row>
    <row r="121" spans="6:7" ht="12.75">
      <c r="F121" s="458"/>
      <c r="G121" s="199"/>
    </row>
    <row r="122" spans="6:7" ht="12.75">
      <c r="F122" s="458"/>
      <c r="G122" s="199"/>
    </row>
    <row r="123" spans="6:7" ht="12.75">
      <c r="F123" s="458"/>
      <c r="G123" s="199"/>
    </row>
    <row r="124" spans="6:7" ht="12.75">
      <c r="F124" s="458"/>
      <c r="G124" s="199"/>
    </row>
    <row r="125" spans="6:7" ht="12.75">
      <c r="F125" s="458"/>
      <c r="G125" s="199"/>
    </row>
    <row r="126" spans="6:7" ht="12.75">
      <c r="F126" s="458"/>
      <c r="G126" s="199"/>
    </row>
    <row r="127" spans="6:7" ht="12.75">
      <c r="F127" s="458"/>
      <c r="G127" s="199"/>
    </row>
    <row r="128" spans="6:7" ht="12.75">
      <c r="F128" s="458"/>
      <c r="G128" s="199"/>
    </row>
    <row r="129" spans="6:7" ht="12.75">
      <c r="F129" s="458"/>
      <c r="G129" s="199"/>
    </row>
    <row r="130" spans="6:7" ht="12.75">
      <c r="F130" s="458"/>
      <c r="G130" s="199"/>
    </row>
    <row r="131" spans="6:7" ht="12.75">
      <c r="F131" s="458"/>
      <c r="G131" s="199"/>
    </row>
    <row r="132" spans="6:7" ht="12.75">
      <c r="F132" s="458"/>
      <c r="G132" s="199"/>
    </row>
    <row r="133" spans="6:7" ht="12.75">
      <c r="F133" s="458"/>
      <c r="G133" s="199"/>
    </row>
    <row r="134" spans="6:7" ht="12.75">
      <c r="F134" s="458"/>
      <c r="G134" s="199"/>
    </row>
    <row r="135" spans="6:7" ht="12.75">
      <c r="F135" s="458"/>
      <c r="G135" s="199"/>
    </row>
    <row r="136" spans="6:7" ht="12.75">
      <c r="F136" s="458"/>
      <c r="G136" s="199"/>
    </row>
    <row r="137" spans="6:7" ht="12.75">
      <c r="F137" s="458"/>
      <c r="G137" s="199"/>
    </row>
    <row r="138" spans="6:7" ht="12.75">
      <c r="F138" s="458"/>
      <c r="G138" s="199"/>
    </row>
    <row r="139" spans="6:7" ht="12.75">
      <c r="F139" s="458"/>
      <c r="G139" s="199"/>
    </row>
    <row r="140" spans="6:7" ht="12.75">
      <c r="F140" s="458"/>
      <c r="G140" s="199"/>
    </row>
    <row r="141" spans="6:7" ht="12.75">
      <c r="F141" s="458"/>
      <c r="G141" s="199"/>
    </row>
    <row r="142" spans="6:7" ht="12.75">
      <c r="F142" s="458"/>
      <c r="G142" s="199"/>
    </row>
    <row r="143" spans="6:7" ht="12.75">
      <c r="F143" s="458"/>
      <c r="G143" s="199"/>
    </row>
    <row r="144" spans="6:7" ht="12.75">
      <c r="F144" s="458"/>
      <c r="G144" s="199"/>
    </row>
    <row r="145" spans="6:7" ht="12.75">
      <c r="F145" s="458"/>
      <c r="G145" s="199"/>
    </row>
    <row r="146" spans="6:7" ht="12.75">
      <c r="F146" s="458"/>
      <c r="G146" s="199"/>
    </row>
    <row r="147" spans="6:7" ht="12.75">
      <c r="F147" s="458"/>
      <c r="G147" s="199"/>
    </row>
    <row r="148" spans="6:7" ht="12.75">
      <c r="F148" s="458"/>
      <c r="G148" s="199"/>
    </row>
    <row r="149" spans="6:7" ht="12.75">
      <c r="F149" s="458"/>
      <c r="G149" s="199"/>
    </row>
    <row r="150" spans="6:7" ht="12.75">
      <c r="F150" s="458"/>
      <c r="G150" s="199"/>
    </row>
    <row r="151" spans="6:7" ht="12.75">
      <c r="F151" s="458"/>
      <c r="G151" s="199"/>
    </row>
    <row r="152" spans="6:7" ht="12.75">
      <c r="F152" s="458"/>
      <c r="G152" s="199"/>
    </row>
    <row r="153" spans="6:7" ht="12.75">
      <c r="F153" s="458"/>
      <c r="G153" s="199"/>
    </row>
    <row r="154" spans="6:7" ht="12.75">
      <c r="F154" s="458"/>
      <c r="G154" s="199"/>
    </row>
    <row r="155" spans="6:7" ht="12.75">
      <c r="F155" s="458"/>
      <c r="G155" s="199"/>
    </row>
    <row r="156" spans="6:7" ht="12.75">
      <c r="F156" s="458"/>
      <c r="G156" s="199"/>
    </row>
    <row r="157" spans="6:7" ht="12.75">
      <c r="F157" s="458"/>
      <c r="G157" s="199"/>
    </row>
    <row r="158" spans="6:7" ht="12.75">
      <c r="F158" s="458"/>
      <c r="G158" s="199"/>
    </row>
    <row r="159" spans="6:7" ht="12.75">
      <c r="F159" s="458"/>
      <c r="G159" s="199"/>
    </row>
    <row r="160" spans="6:7" ht="12.75">
      <c r="F160" s="458"/>
      <c r="G160" s="199"/>
    </row>
    <row r="161" spans="6:7" ht="12.75">
      <c r="F161" s="458"/>
      <c r="G161" s="199"/>
    </row>
    <row r="162" spans="6:7" ht="12.75">
      <c r="F162" s="458"/>
      <c r="G162" s="199"/>
    </row>
    <row r="163" spans="6:7" ht="12.75">
      <c r="F163" s="458"/>
      <c r="G163" s="199"/>
    </row>
    <row r="164" spans="6:7" ht="12.75">
      <c r="F164" s="458"/>
      <c r="G164" s="199"/>
    </row>
    <row r="165" spans="6:7" ht="12.75">
      <c r="F165" s="458"/>
      <c r="G165" s="199"/>
    </row>
    <row r="166" spans="6:7" ht="12.75">
      <c r="F166" s="458"/>
      <c r="G166" s="199"/>
    </row>
    <row r="167" spans="6:7" ht="12.75">
      <c r="F167" s="458"/>
      <c r="G167" s="199"/>
    </row>
    <row r="168" spans="6:7" ht="12.75">
      <c r="F168" s="458"/>
      <c r="G168" s="199"/>
    </row>
    <row r="169" spans="6:7" ht="12.75">
      <c r="F169" s="458"/>
      <c r="G169" s="199"/>
    </row>
    <row r="170" spans="6:7" ht="12.75">
      <c r="F170" s="458"/>
      <c r="G170" s="199"/>
    </row>
    <row r="171" spans="6:7" ht="12.75">
      <c r="F171" s="458"/>
      <c r="G171" s="199"/>
    </row>
    <row r="172" spans="6:7" ht="12.75">
      <c r="F172" s="458"/>
      <c r="G172" s="199"/>
    </row>
    <row r="173" spans="6:7" ht="12.75">
      <c r="F173" s="458"/>
      <c r="G173" s="199"/>
    </row>
    <row r="174" spans="6:7" ht="12.75">
      <c r="F174" s="458"/>
      <c r="G174" s="199"/>
    </row>
    <row r="175" spans="6:7" ht="12.75">
      <c r="F175" s="458"/>
      <c r="G175" s="199"/>
    </row>
    <row r="176" spans="6:7" ht="12.75">
      <c r="F176" s="458"/>
      <c r="G176" s="199"/>
    </row>
    <row r="177" spans="6:7" ht="12.75">
      <c r="F177" s="458"/>
      <c r="G177" s="199"/>
    </row>
    <row r="178" spans="6:7" ht="12.75">
      <c r="F178" s="458"/>
      <c r="G178" s="199"/>
    </row>
    <row r="179" spans="6:7" ht="12.75">
      <c r="F179" s="458"/>
      <c r="G179" s="199"/>
    </row>
    <row r="180" spans="6:7" ht="12.75">
      <c r="F180" s="458"/>
      <c r="G180" s="199"/>
    </row>
    <row r="181" spans="6:7" ht="12.75">
      <c r="F181" s="458"/>
      <c r="G181" s="199"/>
    </row>
    <row r="182" spans="6:7" ht="12.75">
      <c r="F182" s="458"/>
      <c r="G182" s="199"/>
    </row>
    <row r="183" spans="6:7" ht="12.75">
      <c r="F183" s="458"/>
      <c r="G183" s="199"/>
    </row>
    <row r="184" spans="6:7" ht="12.75">
      <c r="F184" s="458"/>
      <c r="G184" s="199"/>
    </row>
    <row r="185" spans="6:7" ht="12.75">
      <c r="F185" s="458"/>
      <c r="G185" s="199"/>
    </row>
    <row r="186" spans="6:7" ht="12.75">
      <c r="F186" s="458"/>
      <c r="G186" s="199"/>
    </row>
    <row r="187" spans="6:7" ht="12.75">
      <c r="F187" s="458"/>
      <c r="G187" s="199"/>
    </row>
    <row r="188" spans="6:7" ht="12.75">
      <c r="F188" s="458"/>
      <c r="G188" s="199"/>
    </row>
    <row r="189" spans="6:7" ht="12.75">
      <c r="F189" s="458"/>
      <c r="G189" s="199"/>
    </row>
    <row r="190" spans="6:7" ht="12.75">
      <c r="F190" s="458"/>
      <c r="G190" s="199"/>
    </row>
    <row r="191" spans="6:7" ht="12.75">
      <c r="F191" s="458"/>
      <c r="G191" s="199"/>
    </row>
    <row r="192" spans="6:7" ht="12.75">
      <c r="F192" s="458"/>
      <c r="G192" s="199"/>
    </row>
    <row r="193" spans="6:7" ht="12.75">
      <c r="F193" s="458"/>
      <c r="G193" s="199"/>
    </row>
    <row r="194" spans="6:7" ht="12.75">
      <c r="F194" s="458"/>
      <c r="G194" s="199"/>
    </row>
    <row r="195" spans="6:7" ht="12.75">
      <c r="F195" s="458"/>
      <c r="G195" s="199"/>
    </row>
    <row r="196" spans="6:7" ht="12.75">
      <c r="F196" s="458"/>
      <c r="G196" s="199"/>
    </row>
    <row r="197" spans="6:7" ht="12.75">
      <c r="F197" s="458"/>
      <c r="G197" s="199"/>
    </row>
    <row r="198" spans="6:7" ht="12.75">
      <c r="F198" s="458"/>
      <c r="G198" s="199"/>
    </row>
    <row r="199" spans="6:7" ht="12.75">
      <c r="F199" s="458"/>
      <c r="G199" s="199"/>
    </row>
    <row r="200" spans="6:7" ht="12.75">
      <c r="F200" s="458"/>
      <c r="G200" s="199"/>
    </row>
    <row r="201" spans="6:7" ht="12.75">
      <c r="F201" s="458"/>
      <c r="G201" s="199"/>
    </row>
    <row r="202" spans="6:7" ht="12.75">
      <c r="F202" s="458"/>
      <c r="G202" s="199"/>
    </row>
    <row r="203" spans="6:7" ht="12.75">
      <c r="F203" s="458"/>
      <c r="G203" s="199"/>
    </row>
    <row r="204" spans="6:7" ht="12.75">
      <c r="F204" s="458"/>
      <c r="G204" s="199"/>
    </row>
    <row r="205" spans="6:7" ht="12.75">
      <c r="F205" s="458"/>
      <c r="G205" s="199"/>
    </row>
    <row r="206" spans="6:7" ht="12.75">
      <c r="F206" s="458"/>
      <c r="G206" s="199"/>
    </row>
    <row r="207" spans="6:7" ht="12.75">
      <c r="F207" s="458"/>
      <c r="G207" s="199"/>
    </row>
    <row r="208" spans="6:7" ht="12.75">
      <c r="F208" s="458"/>
      <c r="G208" s="199"/>
    </row>
    <row r="209" spans="6:7" ht="12.75">
      <c r="F209" s="458"/>
      <c r="G209" s="199"/>
    </row>
    <row r="210" spans="6:7" ht="12.75">
      <c r="F210" s="458"/>
      <c r="G210" s="199"/>
    </row>
    <row r="211" spans="6:7" ht="12.75">
      <c r="F211" s="458"/>
      <c r="G211" s="199"/>
    </row>
    <row r="212" spans="6:7" ht="12.75">
      <c r="F212" s="458"/>
      <c r="G212" s="199"/>
    </row>
    <row r="213" spans="6:7" ht="12.75">
      <c r="F213" s="458"/>
      <c r="G213" s="199"/>
    </row>
    <row r="214" spans="6:7" ht="12.75">
      <c r="F214" s="458"/>
      <c r="G214" s="199"/>
    </row>
    <row r="215" spans="6:7" ht="12.75">
      <c r="F215" s="458"/>
      <c r="G215" s="199"/>
    </row>
    <row r="216" spans="6:7" ht="12.75">
      <c r="F216" s="458"/>
      <c r="G216" s="199"/>
    </row>
    <row r="217" spans="6:7" ht="12.75">
      <c r="F217" s="458"/>
      <c r="G217" s="199"/>
    </row>
    <row r="218" spans="6:7" ht="12.75">
      <c r="F218" s="458"/>
      <c r="G218" s="199"/>
    </row>
    <row r="219" spans="6:7" ht="12.75">
      <c r="F219" s="458"/>
      <c r="G219" s="199"/>
    </row>
    <row r="220" spans="6:7" ht="12.75">
      <c r="F220" s="458"/>
      <c r="G220" s="199"/>
    </row>
    <row r="221" spans="6:7" ht="12.75">
      <c r="F221" s="458"/>
      <c r="G221" s="199"/>
    </row>
    <row r="222" spans="6:7" ht="12.75">
      <c r="F222" s="458"/>
      <c r="G222" s="199"/>
    </row>
    <row r="223" spans="6:7" ht="12.75">
      <c r="F223" s="458"/>
      <c r="G223" s="199"/>
    </row>
    <row r="224" spans="6:7" ht="12.75">
      <c r="F224" s="458"/>
      <c r="G224" s="199"/>
    </row>
    <row r="225" spans="6:7" ht="12.75">
      <c r="F225" s="458"/>
      <c r="G225" s="199"/>
    </row>
    <row r="226" spans="6:7" ht="12.75">
      <c r="F226" s="458"/>
      <c r="G226" s="199"/>
    </row>
    <row r="227" spans="6:7" ht="12.75">
      <c r="F227" s="458"/>
      <c r="G227" s="199"/>
    </row>
    <row r="228" spans="6:7" ht="12.75">
      <c r="F228" s="458"/>
      <c r="G228" s="199"/>
    </row>
    <row r="229" spans="6:7" ht="12.75">
      <c r="F229" s="458"/>
      <c r="G229" s="199"/>
    </row>
    <row r="230" spans="6:7" ht="12.75">
      <c r="F230" s="458"/>
      <c r="G230" s="199"/>
    </row>
    <row r="231" spans="6:7" ht="12.75">
      <c r="F231" s="458"/>
      <c r="G231" s="199"/>
    </row>
    <row r="232" spans="6:7" ht="12.75">
      <c r="F232" s="458"/>
      <c r="G232" s="199"/>
    </row>
    <row r="233" spans="6:7" ht="12.75">
      <c r="F233" s="458"/>
      <c r="G233" s="199"/>
    </row>
    <row r="234" spans="6:7" ht="12.75">
      <c r="F234" s="458"/>
      <c r="G234" s="199"/>
    </row>
    <row r="235" spans="6:7" ht="12.75">
      <c r="F235" s="458"/>
      <c r="G235" s="199"/>
    </row>
    <row r="236" spans="6:7" ht="12.75">
      <c r="F236" s="458"/>
      <c r="G236" s="199"/>
    </row>
    <row r="237" spans="6:7" ht="12.75">
      <c r="F237" s="458"/>
      <c r="G237" s="199"/>
    </row>
    <row r="238" spans="6:7" ht="12.75">
      <c r="F238" s="458"/>
      <c r="G238" s="199"/>
    </row>
    <row r="239" spans="6:7" ht="12.75">
      <c r="F239" s="458"/>
      <c r="G239" s="199"/>
    </row>
    <row r="240" spans="6:7" ht="12.75">
      <c r="F240" s="458"/>
      <c r="G240" s="199"/>
    </row>
    <row r="241" spans="6:7" ht="12.75">
      <c r="F241" s="458"/>
      <c r="G241" s="199"/>
    </row>
    <row r="242" spans="6:7" ht="12.75">
      <c r="F242" s="458"/>
      <c r="G242" s="199"/>
    </row>
    <row r="243" spans="6:7" ht="12.75">
      <c r="F243" s="458"/>
      <c r="G243" s="199"/>
    </row>
    <row r="244" spans="6:7" ht="12.75">
      <c r="F244" s="458"/>
      <c r="G244" s="199"/>
    </row>
    <row r="245" spans="6:7" ht="12.75">
      <c r="F245" s="458"/>
      <c r="G245" s="199"/>
    </row>
    <row r="246" spans="6:7" ht="12.75">
      <c r="F246" s="458"/>
      <c r="G246" s="199"/>
    </row>
    <row r="247" spans="6:7" ht="12.75">
      <c r="F247" s="458"/>
      <c r="G247" s="199"/>
    </row>
    <row r="248" spans="6:7" ht="12.75">
      <c r="F248" s="458"/>
      <c r="G248" s="199"/>
    </row>
    <row r="249" spans="6:7" ht="12.75">
      <c r="F249" s="458"/>
      <c r="G249" s="199"/>
    </row>
    <row r="250" spans="6:7" ht="12.75">
      <c r="F250" s="458"/>
      <c r="G250" s="199"/>
    </row>
    <row r="251" spans="6:7" ht="12.75">
      <c r="F251" s="458"/>
      <c r="G251" s="199"/>
    </row>
    <row r="252" spans="6:7" ht="12.75">
      <c r="F252" s="458"/>
      <c r="G252" s="199"/>
    </row>
    <row r="253" spans="6:7" ht="12.75">
      <c r="F253" s="458"/>
      <c r="G253" s="199"/>
    </row>
    <row r="254" spans="6:7" ht="12.75">
      <c r="F254" s="458"/>
      <c r="G254" s="199"/>
    </row>
    <row r="255" spans="6:7" ht="12.75">
      <c r="F255" s="458"/>
      <c r="G255" s="199"/>
    </row>
    <row r="256" spans="6:7" ht="12.75">
      <c r="F256" s="458"/>
      <c r="G256" s="199"/>
    </row>
    <row r="257" spans="6:7" ht="12.75">
      <c r="F257" s="458"/>
      <c r="G257" s="199"/>
    </row>
    <row r="258" spans="6:7" ht="12.75">
      <c r="F258" s="458"/>
      <c r="G258" s="199"/>
    </row>
    <row r="259" spans="6:7" ht="12.75">
      <c r="F259" s="458"/>
      <c r="G259" s="199"/>
    </row>
    <row r="260" spans="6:7" ht="12.75">
      <c r="F260" s="458"/>
      <c r="G260" s="199"/>
    </row>
    <row r="261" spans="6:7" ht="12.75">
      <c r="F261" s="458"/>
      <c r="G261" s="199"/>
    </row>
    <row r="262" spans="6:7" ht="12.75">
      <c r="F262" s="458"/>
      <c r="G262" s="199"/>
    </row>
    <row r="263" spans="6:7" ht="12.75">
      <c r="F263" s="458"/>
      <c r="G263" s="199"/>
    </row>
    <row r="264" spans="6:7" ht="12.75">
      <c r="F264" s="458"/>
      <c r="G264" s="199"/>
    </row>
    <row r="265" spans="6:7" ht="12.75">
      <c r="F265" s="458"/>
      <c r="G265" s="199"/>
    </row>
    <row r="266" spans="6:7" ht="12.75">
      <c r="F266" s="458"/>
      <c r="G266" s="199"/>
    </row>
    <row r="267" spans="6:7" ht="12.75">
      <c r="F267" s="458"/>
      <c r="G267" s="199"/>
    </row>
    <row r="268" spans="6:7" ht="12.75">
      <c r="F268" s="458"/>
      <c r="G268" s="199"/>
    </row>
    <row r="269" spans="6:7" ht="12.75">
      <c r="F269" s="458"/>
      <c r="G269" s="199"/>
    </row>
    <row r="270" spans="6:7" ht="12.75">
      <c r="F270" s="458"/>
      <c r="G270" s="199"/>
    </row>
    <row r="271" spans="6:7" ht="12.75">
      <c r="F271" s="458"/>
      <c r="G271" s="199"/>
    </row>
    <row r="272" spans="6:7" ht="12.75">
      <c r="F272" s="458"/>
      <c r="G272" s="199"/>
    </row>
    <row r="273" spans="6:7" ht="12.75">
      <c r="F273" s="458"/>
      <c r="G273" s="199"/>
    </row>
    <row r="274" spans="6:7" ht="12.75">
      <c r="F274" s="458"/>
      <c r="G274" s="199"/>
    </row>
    <row r="275" spans="6:7" ht="12.75">
      <c r="F275" s="458"/>
      <c r="G275" s="199"/>
    </row>
    <row r="276" spans="6:7" ht="12.75">
      <c r="F276" s="458"/>
      <c r="G276" s="199"/>
    </row>
    <row r="277" spans="6:7" ht="12.75">
      <c r="F277" s="458"/>
      <c r="G277" s="199"/>
    </row>
    <row r="278" spans="6:7" ht="12.75">
      <c r="F278" s="458"/>
      <c r="G278" s="199"/>
    </row>
    <row r="279" spans="6:7" ht="12.75">
      <c r="F279" s="458"/>
      <c r="G279" s="199"/>
    </row>
    <row r="280" spans="6:7" ht="12.75">
      <c r="F280" s="458"/>
      <c r="G280" s="199"/>
    </row>
    <row r="281" spans="6:7" ht="12.75">
      <c r="F281" s="458"/>
      <c r="G281" s="199"/>
    </row>
    <row r="282" spans="6:7" ht="12.75">
      <c r="F282" s="458"/>
      <c r="G282" s="199"/>
    </row>
    <row r="283" spans="6:7" ht="12.75">
      <c r="F283" s="458"/>
      <c r="G283" s="199"/>
    </row>
    <row r="284" spans="6:7" ht="12.75">
      <c r="F284" s="458"/>
      <c r="G284" s="199"/>
    </row>
    <row r="285" spans="6:7" ht="12.75">
      <c r="F285" s="458"/>
      <c r="G285" s="199"/>
    </row>
    <row r="286" spans="6:7" ht="12.75">
      <c r="F286" s="458"/>
      <c r="G286" s="199"/>
    </row>
    <row r="287" spans="6:7" ht="12.75">
      <c r="F287" s="458"/>
      <c r="G287" s="199"/>
    </row>
    <row r="288" spans="6:7" ht="12.75">
      <c r="F288" s="458"/>
      <c r="G288" s="199"/>
    </row>
    <row r="289" spans="6:7" ht="12.75">
      <c r="F289" s="458"/>
      <c r="G289" s="199"/>
    </row>
    <row r="290" spans="6:7" ht="12.75">
      <c r="F290" s="458"/>
      <c r="G290" s="199"/>
    </row>
    <row r="291" spans="6:7" ht="12.75">
      <c r="F291" s="458"/>
      <c r="G291" s="199"/>
    </row>
    <row r="292" spans="6:7" ht="12.75">
      <c r="F292" s="458"/>
      <c r="G292" s="199"/>
    </row>
    <row r="293" spans="6:7" ht="12.75">
      <c r="F293" s="458"/>
      <c r="G293" s="199"/>
    </row>
    <row r="294" spans="6:7" ht="12.75">
      <c r="F294" s="458"/>
      <c r="G294" s="199"/>
    </row>
    <row r="295" spans="6:7" ht="12.75">
      <c r="F295" s="458"/>
      <c r="G295" s="199"/>
    </row>
    <row r="296" spans="6:7" ht="12.75">
      <c r="F296" s="458"/>
      <c r="G296" s="199"/>
    </row>
    <row r="297" spans="6:7" ht="12.75">
      <c r="F297" s="458"/>
      <c r="G297" s="199"/>
    </row>
    <row r="298" spans="6:7" ht="12.75">
      <c r="F298" s="458"/>
      <c r="G298" s="199"/>
    </row>
    <row r="299" spans="6:7" ht="12.75">
      <c r="F299" s="458"/>
      <c r="G299" s="199"/>
    </row>
    <row r="300" spans="6:7" ht="12.75">
      <c r="F300" s="458"/>
      <c r="G300" s="199"/>
    </row>
    <row r="301" spans="6:7" ht="12.75">
      <c r="F301" s="458"/>
      <c r="G301" s="199"/>
    </row>
    <row r="302" spans="6:7" ht="12.75">
      <c r="F302" s="458"/>
      <c r="G302" s="199"/>
    </row>
    <row r="303" spans="6:7" ht="12.75">
      <c r="F303" s="458"/>
      <c r="G303" s="199"/>
    </row>
    <row r="304" spans="6:7" ht="12.75">
      <c r="F304" s="458"/>
      <c r="G304" s="199"/>
    </row>
    <row r="305" spans="6:7" ht="12.75">
      <c r="F305" s="458"/>
      <c r="G305" s="199"/>
    </row>
    <row r="306" spans="6:7" ht="12.75">
      <c r="F306" s="458"/>
      <c r="G306" s="199"/>
    </row>
    <row r="307" spans="6:7" ht="12.75">
      <c r="F307" s="458"/>
      <c r="G307" s="199"/>
    </row>
    <row r="308" spans="6:7" ht="12.75">
      <c r="F308" s="458"/>
      <c r="G308" s="199"/>
    </row>
    <row r="309" spans="6:7" ht="12.75">
      <c r="F309" s="458"/>
      <c r="G309" s="199"/>
    </row>
    <row r="310" spans="6:7" ht="12.75">
      <c r="F310" s="458"/>
      <c r="G310" s="199"/>
    </row>
    <row r="311" spans="6:7" ht="12.75">
      <c r="F311" s="458"/>
      <c r="G311" s="199"/>
    </row>
    <row r="312" spans="6:7" ht="12.75">
      <c r="F312" s="458"/>
      <c r="G312" s="199"/>
    </row>
    <row r="313" spans="6:7" ht="12.75">
      <c r="F313" s="458"/>
      <c r="G313" s="199"/>
    </row>
    <row r="314" spans="6:7" ht="12.75">
      <c r="F314" s="458"/>
      <c r="G314" s="199"/>
    </row>
    <row r="315" spans="6:7" ht="12.75">
      <c r="F315" s="458"/>
      <c r="G315" s="199"/>
    </row>
    <row r="316" spans="6:7" ht="12.75">
      <c r="F316" s="458"/>
      <c r="G316" s="199"/>
    </row>
    <row r="317" spans="6:7" ht="12.75">
      <c r="F317" s="458"/>
      <c r="G317" s="199"/>
    </row>
    <row r="318" spans="6:7" ht="12.75">
      <c r="F318" s="458"/>
      <c r="G318" s="199"/>
    </row>
    <row r="319" spans="6:7" ht="12.75">
      <c r="F319" s="458"/>
      <c r="G319" s="199"/>
    </row>
    <row r="320" spans="6:7" ht="12.75">
      <c r="F320" s="458"/>
      <c r="G320" s="199"/>
    </row>
    <row r="321" spans="6:7" ht="12.75">
      <c r="F321" s="458"/>
      <c r="G321" s="199"/>
    </row>
    <row r="322" spans="6:7" ht="12.75">
      <c r="F322" s="458"/>
      <c r="G322" s="199"/>
    </row>
    <row r="323" spans="6:7" ht="12.75">
      <c r="F323" s="458"/>
      <c r="G323" s="199"/>
    </row>
    <row r="324" spans="6:7" ht="12.75">
      <c r="F324" s="458"/>
      <c r="G324" s="199"/>
    </row>
    <row r="325" spans="6:7" ht="12.75">
      <c r="F325" s="458"/>
      <c r="G325" s="199"/>
    </row>
    <row r="326" spans="6:7" ht="12.75">
      <c r="F326" s="458"/>
      <c r="G326" s="199"/>
    </row>
    <row r="327" spans="6:7" ht="12.75">
      <c r="F327" s="458"/>
      <c r="G327" s="199"/>
    </row>
    <row r="328" spans="6:7" ht="12.75">
      <c r="F328" s="458"/>
      <c r="G328" s="199"/>
    </row>
    <row r="329" spans="6:7" ht="12.75">
      <c r="F329" s="458"/>
      <c r="G329" s="199"/>
    </row>
    <row r="330" spans="6:7" ht="12.75">
      <c r="F330" s="458"/>
      <c r="G330" s="199"/>
    </row>
    <row r="331" spans="6:7" ht="12.75">
      <c r="F331" s="458"/>
      <c r="G331" s="199"/>
    </row>
    <row r="332" spans="6:7" ht="12.75">
      <c r="F332" s="458"/>
      <c r="G332" s="199"/>
    </row>
    <row r="333" spans="6:7" ht="12.75">
      <c r="F333" s="458"/>
      <c r="G333" s="199"/>
    </row>
    <row r="334" spans="6:7" ht="12.75">
      <c r="F334" s="458"/>
      <c r="G334" s="199"/>
    </row>
    <row r="335" spans="6:7" ht="12.75">
      <c r="F335" s="458"/>
      <c r="G335" s="199"/>
    </row>
    <row r="336" spans="6:7" ht="12.75">
      <c r="F336" s="458"/>
      <c r="G336" s="199"/>
    </row>
    <row r="337" spans="6:7" ht="12.75">
      <c r="F337" s="458"/>
      <c r="G337" s="199"/>
    </row>
    <row r="338" spans="6:7" ht="12.75">
      <c r="F338" s="458"/>
      <c r="G338" s="199"/>
    </row>
    <row r="339" spans="6:7" ht="12.75">
      <c r="F339" s="458"/>
      <c r="G339" s="199"/>
    </row>
    <row r="340" spans="6:7" ht="12.75">
      <c r="F340" s="458"/>
      <c r="G340" s="199"/>
    </row>
    <row r="341" spans="6:7" ht="12.75">
      <c r="F341" s="458"/>
      <c r="G341" s="199"/>
    </row>
    <row r="342" spans="6:7" ht="12.75">
      <c r="F342" s="458"/>
      <c r="G342" s="199"/>
    </row>
    <row r="343" spans="6:7" ht="12.75">
      <c r="F343" s="458"/>
      <c r="G343" s="199"/>
    </row>
    <row r="344" spans="6:7" ht="12.75">
      <c r="F344" s="458"/>
      <c r="G344" s="199"/>
    </row>
    <row r="345" spans="6:7" ht="12.75">
      <c r="F345" s="458"/>
      <c r="G345" s="199"/>
    </row>
    <row r="346" spans="6:7" ht="12.75">
      <c r="F346" s="458"/>
      <c r="G346" s="199"/>
    </row>
    <row r="347" spans="6:7" ht="12.75">
      <c r="F347" s="458"/>
      <c r="G347" s="199"/>
    </row>
    <row r="348" spans="6:7" ht="12.75">
      <c r="F348" s="458"/>
      <c r="G348" s="199"/>
    </row>
    <row r="349" spans="6:7" ht="12.75">
      <c r="F349" s="458"/>
      <c r="G349" s="199"/>
    </row>
    <row r="350" spans="6:7" ht="12.75">
      <c r="F350" s="458"/>
      <c r="G350" s="199"/>
    </row>
    <row r="351" spans="6:7" ht="12.75">
      <c r="F351" s="458"/>
      <c r="G351" s="199"/>
    </row>
    <row r="352" spans="6:7" ht="12.75">
      <c r="F352" s="458"/>
      <c r="G352" s="199"/>
    </row>
    <row r="353" spans="6:7" ht="12.75">
      <c r="F353" s="458"/>
      <c r="G353" s="199"/>
    </row>
    <row r="354" spans="6:7" ht="12.75">
      <c r="F354" s="458"/>
      <c r="G354" s="199"/>
    </row>
    <row r="355" spans="6:7" ht="12.75">
      <c r="F355" s="458"/>
      <c r="G355" s="199"/>
    </row>
    <row r="356" spans="6:7" ht="12.75">
      <c r="F356" s="458"/>
      <c r="G356" s="199"/>
    </row>
    <row r="357" spans="6:7" ht="12.75">
      <c r="F357" s="458"/>
      <c r="G357" s="199"/>
    </row>
    <row r="358" spans="6:7" ht="12.75">
      <c r="F358" s="458"/>
      <c r="G358" s="199"/>
    </row>
    <row r="359" spans="6:7" ht="12.75">
      <c r="F359" s="458"/>
      <c r="G359" s="199"/>
    </row>
    <row r="360" spans="6:7" ht="12.75">
      <c r="F360" s="458"/>
      <c r="G360" s="199"/>
    </row>
    <row r="361" spans="6:7" ht="12.75">
      <c r="F361" s="458"/>
      <c r="G361" s="199"/>
    </row>
    <row r="362" spans="6:7" ht="12.75">
      <c r="F362" s="458"/>
      <c r="G362" s="199"/>
    </row>
    <row r="363" spans="6:7" ht="12.75">
      <c r="F363" s="458"/>
      <c r="G363" s="199"/>
    </row>
    <row r="364" spans="6:7" ht="12.75">
      <c r="F364" s="458"/>
      <c r="G364" s="199"/>
    </row>
    <row r="365" spans="6:7" ht="12.75">
      <c r="F365" s="458"/>
      <c r="G365" s="199"/>
    </row>
    <row r="366" spans="6:7" ht="12.75">
      <c r="F366" s="458"/>
      <c r="G366" s="199"/>
    </row>
    <row r="367" spans="6:7" ht="12.75">
      <c r="F367" s="458"/>
      <c r="G367" s="199"/>
    </row>
    <row r="368" spans="6:7" ht="12.75">
      <c r="F368" s="458"/>
      <c r="G368" s="199"/>
    </row>
    <row r="369" spans="6:7" ht="12.75">
      <c r="F369" s="458"/>
      <c r="G369" s="199"/>
    </row>
    <row r="370" spans="6:7" ht="12.75">
      <c r="F370" s="458"/>
      <c r="G370" s="199"/>
    </row>
    <row r="371" spans="6:7" ht="12.75">
      <c r="F371" s="458"/>
      <c r="G371" s="199"/>
    </row>
    <row r="372" spans="6:7" ht="12.75">
      <c r="F372" s="458"/>
      <c r="G372" s="199"/>
    </row>
    <row r="373" spans="6:7" ht="12.75">
      <c r="F373" s="458"/>
      <c r="G373" s="199"/>
    </row>
    <row r="374" spans="6:7" ht="12.75">
      <c r="F374" s="458"/>
      <c r="G374" s="199"/>
    </row>
    <row r="375" spans="6:7" ht="12.75">
      <c r="F375" s="458"/>
      <c r="G375" s="199"/>
    </row>
    <row r="376" spans="6:7" ht="12.75">
      <c r="F376" s="458"/>
      <c r="G376" s="199"/>
    </row>
    <row r="377" spans="6:7" ht="12.75">
      <c r="F377" s="458"/>
      <c r="G377" s="199"/>
    </row>
    <row r="378" spans="6:7" ht="12.75">
      <c r="F378" s="458"/>
      <c r="G378" s="199"/>
    </row>
    <row r="379" spans="6:7" ht="12.75">
      <c r="F379" s="458"/>
      <c r="G379" s="199"/>
    </row>
    <row r="380" spans="6:7" ht="12.75">
      <c r="F380" s="458"/>
      <c r="G380" s="199"/>
    </row>
    <row r="381" spans="6:7" ht="12.75">
      <c r="F381" s="458"/>
      <c r="G381" s="199"/>
    </row>
    <row r="382" spans="6:7" ht="12.75">
      <c r="F382" s="458"/>
      <c r="G382" s="199"/>
    </row>
    <row r="383" spans="6:7" ht="12.75">
      <c r="F383" s="458"/>
      <c r="G383" s="199"/>
    </row>
    <row r="384" spans="6:7" ht="12.75">
      <c r="F384" s="458"/>
      <c r="G384" s="199"/>
    </row>
    <row r="385" spans="6:7" ht="12.75">
      <c r="F385" s="458"/>
      <c r="G385" s="199"/>
    </row>
    <row r="386" spans="6:7" ht="12.75">
      <c r="F386" s="458"/>
      <c r="G386" s="199"/>
    </row>
    <row r="387" spans="6:7" ht="12.75">
      <c r="F387" s="458"/>
      <c r="G387" s="199"/>
    </row>
    <row r="388" spans="6:7" ht="12.75">
      <c r="F388" s="458"/>
      <c r="G388" s="199"/>
    </row>
    <row r="389" spans="6:7" ht="12.75">
      <c r="F389" s="458"/>
      <c r="G389" s="199"/>
    </row>
    <row r="390" spans="6:7" ht="12.75">
      <c r="F390" s="458"/>
      <c r="G390" s="199"/>
    </row>
    <row r="391" spans="6:7" ht="12.75">
      <c r="F391" s="458"/>
      <c r="G391" s="199"/>
    </row>
    <row r="392" spans="6:7" ht="12.75">
      <c r="F392" s="458"/>
      <c r="G392" s="199"/>
    </row>
    <row r="393" spans="6:7" ht="12.75">
      <c r="F393" s="458"/>
      <c r="G393" s="199"/>
    </row>
    <row r="394" spans="6:7" ht="12.75">
      <c r="F394" s="458"/>
      <c r="G394" s="199"/>
    </row>
    <row r="395" spans="6:7" ht="12.75">
      <c r="F395" s="458"/>
      <c r="G395" s="199"/>
    </row>
    <row r="396" spans="6:7" ht="12.75">
      <c r="F396" s="458"/>
      <c r="G396" s="199"/>
    </row>
    <row r="397" spans="6:7" ht="12.75">
      <c r="F397" s="458"/>
      <c r="G397" s="199"/>
    </row>
    <row r="398" spans="6:7" ht="12.75">
      <c r="F398" s="458"/>
      <c r="G398" s="199"/>
    </row>
    <row r="399" spans="6:7" ht="12.75">
      <c r="F399" s="458"/>
      <c r="G399" s="199"/>
    </row>
    <row r="400" spans="6:7" ht="12.75">
      <c r="F400" s="458"/>
      <c r="G400" s="199"/>
    </row>
    <row r="401" spans="6:7" ht="12.75">
      <c r="F401" s="458"/>
      <c r="G401" s="199"/>
    </row>
    <row r="402" spans="6:7" ht="12.75">
      <c r="F402" s="458"/>
      <c r="G402" s="199"/>
    </row>
    <row r="403" spans="6:7" ht="12.75">
      <c r="F403" s="458"/>
      <c r="G403" s="199"/>
    </row>
    <row r="404" spans="6:7" ht="12.75">
      <c r="F404" s="458"/>
      <c r="G404" s="199"/>
    </row>
    <row r="405" spans="6:7" ht="12.75">
      <c r="F405" s="458"/>
      <c r="G405" s="199"/>
    </row>
    <row r="406" spans="6:7" ht="12.75">
      <c r="F406" s="458"/>
      <c r="G406" s="199"/>
    </row>
    <row r="407" spans="6:7" ht="12.75">
      <c r="F407" s="458"/>
      <c r="G407" s="199"/>
    </row>
    <row r="408" spans="6:7" ht="12.75">
      <c r="F408" s="458"/>
      <c r="G408" s="199"/>
    </row>
    <row r="409" spans="6:7" ht="12.75">
      <c r="F409" s="458"/>
      <c r="G409" s="199"/>
    </row>
    <row r="410" spans="6:7" ht="12.75">
      <c r="F410" s="458"/>
      <c r="G410" s="199"/>
    </row>
    <row r="411" spans="6:7" ht="12.75">
      <c r="F411" s="458"/>
      <c r="G411" s="199"/>
    </row>
    <row r="412" spans="6:7" ht="12.75">
      <c r="F412" s="458"/>
      <c r="G412" s="199"/>
    </row>
    <row r="413" spans="6:7" ht="12.75">
      <c r="F413" s="458"/>
      <c r="G413" s="199"/>
    </row>
    <row r="414" spans="6:7" ht="12.75">
      <c r="F414" s="458"/>
      <c r="G414" s="199"/>
    </row>
    <row r="415" spans="6:7" ht="12.75">
      <c r="F415" s="458"/>
      <c r="G415" s="199"/>
    </row>
    <row r="416" spans="6:7" ht="12.75">
      <c r="F416" s="458"/>
      <c r="G416" s="199"/>
    </row>
    <row r="417" spans="6:7" ht="12.75">
      <c r="F417" s="458"/>
      <c r="G417" s="199"/>
    </row>
    <row r="418" spans="6:7" ht="12.75">
      <c r="F418" s="458"/>
      <c r="G418" s="199"/>
    </row>
    <row r="419" spans="6:7" ht="12.75">
      <c r="F419" s="458"/>
      <c r="G419" s="199"/>
    </row>
    <row r="420" spans="6:7" ht="12.75">
      <c r="F420" s="458"/>
      <c r="G420" s="199"/>
    </row>
    <row r="421" spans="6:7" ht="12.75">
      <c r="F421" s="458"/>
      <c r="G421" s="199"/>
    </row>
    <row r="422" spans="6:7" ht="12.75">
      <c r="F422" s="458"/>
      <c r="G422" s="199"/>
    </row>
    <row r="423" spans="6:7" ht="12.75">
      <c r="F423" s="458"/>
      <c r="G423" s="199"/>
    </row>
    <row r="424" spans="6:7" ht="12.75">
      <c r="F424" s="458"/>
      <c r="G424" s="199"/>
    </row>
    <row r="425" spans="6:7" ht="12.75">
      <c r="F425" s="458"/>
      <c r="G425" s="199"/>
    </row>
    <row r="426" spans="6:7" ht="12.75">
      <c r="F426" s="458"/>
      <c r="G426" s="199"/>
    </row>
    <row r="427" spans="6:7" ht="12.75">
      <c r="F427" s="458"/>
      <c r="G427" s="199"/>
    </row>
    <row r="428" spans="6:7" ht="12.75">
      <c r="F428" s="458"/>
      <c r="G428" s="199"/>
    </row>
    <row r="429" spans="6:7" ht="12.75">
      <c r="F429" s="458"/>
      <c r="G429" s="199"/>
    </row>
    <row r="430" spans="6:7" ht="12.75">
      <c r="F430" s="458"/>
      <c r="G430" s="199"/>
    </row>
    <row r="431" spans="6:7" ht="12.75">
      <c r="F431" s="458"/>
      <c r="G431" s="199"/>
    </row>
    <row r="432" spans="6:7" ht="12.75">
      <c r="F432" s="458"/>
      <c r="G432" s="199"/>
    </row>
    <row r="433" spans="6:7" ht="12.75">
      <c r="F433" s="458"/>
      <c r="G433" s="199"/>
    </row>
    <row r="434" spans="6:7" ht="12.75">
      <c r="F434" s="458"/>
      <c r="G434" s="199"/>
    </row>
    <row r="435" spans="6:7" ht="12.75">
      <c r="F435" s="458"/>
      <c r="G435" s="199"/>
    </row>
    <row r="436" spans="6:7" ht="12.75">
      <c r="F436" s="458"/>
      <c r="G436" s="199"/>
    </row>
    <row r="437" spans="6:7" ht="12.75">
      <c r="F437" s="458"/>
      <c r="G437" s="199"/>
    </row>
    <row r="438" spans="6:7" ht="12.75">
      <c r="F438" s="458"/>
      <c r="G438" s="199"/>
    </row>
    <row r="439" spans="6:7" ht="12.75">
      <c r="F439" s="458"/>
      <c r="G439" s="199"/>
    </row>
    <row r="440" spans="6:7" ht="12.75">
      <c r="F440" s="458"/>
      <c r="G440" s="199"/>
    </row>
    <row r="441" spans="6:7" ht="12.75">
      <c r="F441" s="458"/>
      <c r="G441" s="199"/>
    </row>
    <row r="442" spans="6:7" ht="12.75">
      <c r="F442" s="458"/>
      <c r="G442" s="199"/>
    </row>
    <row r="443" spans="6:7" ht="12.75">
      <c r="F443" s="458"/>
      <c r="G443" s="199"/>
    </row>
    <row r="444" spans="6:7" ht="12.75">
      <c r="F444" s="458"/>
      <c r="G444" s="199"/>
    </row>
    <row r="445" spans="6:7" ht="12.75">
      <c r="F445" s="458"/>
      <c r="G445" s="199"/>
    </row>
    <row r="446" spans="6:7" ht="12.75">
      <c r="F446" s="458"/>
      <c r="G446" s="199"/>
    </row>
    <row r="447" spans="6:7" ht="12.75">
      <c r="F447" s="458"/>
      <c r="G447" s="199"/>
    </row>
  </sheetData>
  <mergeCells count="3">
    <mergeCell ref="C2:F2"/>
    <mergeCell ref="D3:E3"/>
    <mergeCell ref="A1:F1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3">
    <tabColor indexed="57"/>
    <pageSetUpPr fitToPage="1"/>
  </sheetPr>
  <dimension ref="A1:BO472"/>
  <sheetViews>
    <sheetView workbookViewId="0" topLeftCell="C1">
      <selection activeCell="C5" sqref="C5:C6"/>
    </sheetView>
  </sheetViews>
  <sheetFormatPr defaultColWidth="9.140625" defaultRowHeight="12.75"/>
  <cols>
    <col min="1" max="1" width="4.28125" style="180" hidden="1" customWidth="1"/>
    <col min="2" max="2" width="3.00390625" style="180" hidden="1" customWidth="1"/>
    <col min="3" max="3" width="37.7109375" style="180" customWidth="1"/>
    <col min="4" max="4" width="10.7109375" style="180" customWidth="1"/>
    <col min="5" max="6" width="7.7109375" style="180" customWidth="1"/>
    <col min="7" max="8" width="10.7109375" style="180" customWidth="1"/>
    <col min="9" max="9" width="17.421875" style="180" customWidth="1"/>
    <col min="10" max="10" width="19.8515625" style="180" bestFit="1" customWidth="1"/>
    <col min="11" max="11" width="14.421875" style="180" customWidth="1"/>
    <col min="12" max="12" width="23.28125" style="288" customWidth="1"/>
    <col min="13" max="13" width="21.8515625" style="180" customWidth="1"/>
    <col min="14" max="14" width="19.140625" style="180" bestFit="1" customWidth="1"/>
    <col min="15" max="16384" width="8.8515625" style="180" customWidth="1"/>
  </cols>
  <sheetData>
    <row r="1" spans="1:61" ht="30" customHeight="1">
      <c r="A1" s="504" t="s">
        <v>128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6"/>
      <c r="M1" s="326">
        <v>40071177</v>
      </c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</row>
    <row r="2" spans="1:67" s="197" customFormat="1" ht="39" customHeight="1">
      <c r="A2" s="477" t="s">
        <v>59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510"/>
      <c r="M2" s="441" t="s">
        <v>150</v>
      </c>
      <c r="N2" s="476"/>
      <c r="O2" s="476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</row>
    <row r="3" spans="1:67" ht="15" customHeight="1">
      <c r="A3" s="199"/>
      <c r="B3" s="199"/>
      <c r="C3" s="50" t="s">
        <v>78</v>
      </c>
      <c r="D3" s="50" t="s">
        <v>79</v>
      </c>
      <c r="E3" s="125" t="s">
        <v>14</v>
      </c>
      <c r="F3" s="125" t="s">
        <v>15</v>
      </c>
      <c r="G3" s="125" t="s">
        <v>104</v>
      </c>
      <c r="H3" s="125" t="s">
        <v>80</v>
      </c>
      <c r="I3" s="125" t="s">
        <v>69</v>
      </c>
      <c r="J3" s="503" t="s">
        <v>132</v>
      </c>
      <c r="K3" s="503"/>
      <c r="L3" s="52" t="s">
        <v>105</v>
      </c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</row>
    <row r="4" spans="1:67" ht="15" customHeight="1">
      <c r="A4" s="199"/>
      <c r="B4" s="199"/>
      <c r="C4" s="192" t="s">
        <v>17</v>
      </c>
      <c r="D4" s="200"/>
      <c r="E4" s="200"/>
      <c r="F4" s="200"/>
      <c r="G4" s="200"/>
      <c r="H4" s="200"/>
      <c r="I4" s="200"/>
      <c r="J4" s="54"/>
      <c r="K4" s="52"/>
      <c r="L4" s="264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</row>
    <row r="5" spans="1:13" ht="15" customHeight="1">
      <c r="A5" s="188"/>
      <c r="B5" s="199"/>
      <c r="C5" s="471"/>
      <c r="D5" s="203">
        <v>1</v>
      </c>
      <c r="E5" s="203">
        <v>1</v>
      </c>
      <c r="F5" s="203"/>
      <c r="G5" s="203"/>
      <c r="H5" s="203">
        <v>1</v>
      </c>
      <c r="I5" s="198">
        <v>1943</v>
      </c>
      <c r="J5" s="59">
        <v>40544</v>
      </c>
      <c r="K5" s="59">
        <v>40908</v>
      </c>
      <c r="L5" s="286">
        <v>1299.76</v>
      </c>
      <c r="M5" s="182" t="s">
        <v>129</v>
      </c>
    </row>
    <row r="6" spans="1:13" ht="15" customHeight="1">
      <c r="A6" s="188"/>
      <c r="B6" s="199"/>
      <c r="C6" s="471"/>
      <c r="D6" s="223">
        <v>1</v>
      </c>
      <c r="E6" s="223">
        <v>1</v>
      </c>
      <c r="F6" s="223"/>
      <c r="G6" s="223"/>
      <c r="H6" s="223">
        <v>1</v>
      </c>
      <c r="I6" s="58">
        <v>1942</v>
      </c>
      <c r="J6" s="59">
        <v>40544</v>
      </c>
      <c r="K6" s="59">
        <v>40908</v>
      </c>
      <c r="L6" s="286">
        <v>1316.64</v>
      </c>
      <c r="M6" s="182" t="s">
        <v>129</v>
      </c>
    </row>
    <row r="7" spans="3:12" ht="15" customHeight="1">
      <c r="C7" s="190" t="s">
        <v>53</v>
      </c>
      <c r="D7" s="183">
        <v>4</v>
      </c>
      <c r="E7" s="183">
        <v>3</v>
      </c>
      <c r="F7" s="183">
        <v>1</v>
      </c>
      <c r="G7" s="183"/>
      <c r="H7" s="183">
        <v>4</v>
      </c>
      <c r="I7" s="183"/>
      <c r="J7" s="183"/>
      <c r="K7" s="183"/>
      <c r="L7" s="457">
        <f>SUM(L5:L6)</f>
        <v>2616.4</v>
      </c>
    </row>
    <row r="8" spans="12:58" ht="12.75">
      <c r="L8" s="458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</row>
    <row r="9" spans="12:58" ht="12.75">
      <c r="L9" s="458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</row>
    <row r="10" spans="12:58" ht="12.75">
      <c r="L10" s="458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</row>
    <row r="11" spans="10:58" ht="12.75">
      <c r="J11" s="440"/>
      <c r="L11" s="458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</row>
    <row r="12" spans="10:58" ht="12.75">
      <c r="J12" s="440"/>
      <c r="L12" s="458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</row>
    <row r="13" spans="10:58" ht="12.75">
      <c r="J13" s="199"/>
      <c r="L13" s="458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</row>
    <row r="14" spans="12:58" ht="12.75">
      <c r="L14" s="458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</row>
    <row r="15" spans="12:58" ht="12.75">
      <c r="L15" s="458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</row>
    <row r="16" spans="12:58" ht="12.75">
      <c r="L16" s="458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</row>
    <row r="17" spans="12:58" ht="12.75">
      <c r="L17" s="458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</row>
    <row r="18" spans="12:58" ht="12.75">
      <c r="L18" s="458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</row>
    <row r="19" spans="12:58" ht="12.75">
      <c r="L19" s="458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</row>
    <row r="20" spans="12:58" ht="12.75">
      <c r="L20" s="458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</row>
    <row r="21" spans="12:58" ht="12.75">
      <c r="L21" s="458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</row>
    <row r="22" spans="12:58" ht="12.75">
      <c r="L22" s="458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</row>
    <row r="23" spans="12:58" ht="12.75">
      <c r="L23" s="458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</row>
    <row r="24" spans="12:58" ht="12.75">
      <c r="L24" s="458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</row>
    <row r="25" spans="12:58" ht="12.75">
      <c r="L25" s="458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</row>
    <row r="26" spans="12:58" ht="12.75">
      <c r="L26" s="458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</row>
    <row r="27" spans="12:58" ht="12.75">
      <c r="L27" s="458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</row>
    <row r="28" spans="12:58" ht="12.75">
      <c r="L28" s="458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</row>
    <row r="29" spans="12:58" ht="12.75">
      <c r="L29" s="458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</row>
    <row r="30" spans="12:58" ht="12.75">
      <c r="L30" s="458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</row>
    <row r="31" spans="12:58" ht="12.75">
      <c r="L31" s="458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</row>
    <row r="32" spans="12:58" ht="12.75">
      <c r="L32" s="458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</row>
    <row r="33" spans="12:58" ht="12.75">
      <c r="L33" s="458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</row>
    <row r="34" spans="12:58" ht="12.75">
      <c r="L34" s="458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</row>
    <row r="35" spans="12:58" ht="12.75">
      <c r="L35" s="458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</row>
    <row r="36" spans="12:58" ht="12.75">
      <c r="L36" s="458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</row>
    <row r="37" spans="12:58" ht="12.75">
      <c r="L37" s="458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</row>
    <row r="38" spans="12:58" ht="12.75">
      <c r="L38" s="458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</row>
    <row r="39" spans="12:58" ht="12.75">
      <c r="L39" s="458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</row>
    <row r="40" spans="12:58" ht="12.75">
      <c r="L40" s="458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</row>
    <row r="41" spans="12:58" ht="12.75">
      <c r="L41" s="458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</row>
    <row r="42" spans="12:58" ht="12.75">
      <c r="L42" s="458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</row>
    <row r="43" spans="12:58" ht="12.75">
      <c r="L43" s="458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</row>
    <row r="44" spans="12:58" ht="12.75">
      <c r="L44" s="458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</row>
    <row r="45" spans="12:58" ht="12.75">
      <c r="L45" s="458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</row>
    <row r="46" spans="12:58" ht="12.75">
      <c r="L46" s="458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</row>
    <row r="47" spans="12:58" ht="12.75">
      <c r="L47" s="458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</row>
    <row r="48" spans="12:58" ht="12.75">
      <c r="L48" s="458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</row>
    <row r="49" spans="12:58" ht="12.75">
      <c r="L49" s="458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</row>
    <row r="50" spans="12:58" ht="12.75">
      <c r="L50" s="458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</row>
    <row r="51" spans="12:58" ht="12.75">
      <c r="L51" s="458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</row>
    <row r="52" spans="12:58" ht="12.75">
      <c r="L52" s="458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</row>
    <row r="53" spans="12:58" ht="12.75">
      <c r="L53" s="458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</row>
    <row r="54" spans="12:58" ht="12.75">
      <c r="L54" s="458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</row>
    <row r="55" spans="12:58" ht="12.75">
      <c r="L55" s="458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</row>
    <row r="56" spans="12:58" ht="12.75">
      <c r="L56" s="458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</row>
    <row r="57" spans="12:58" ht="12.75">
      <c r="L57" s="458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</row>
    <row r="58" spans="12:58" ht="12.75">
      <c r="L58" s="458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</row>
    <row r="59" spans="12:58" ht="12.75">
      <c r="L59" s="458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</row>
    <row r="60" spans="12:58" ht="12.75">
      <c r="L60" s="458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</row>
    <row r="61" spans="12:58" ht="12.75">
      <c r="L61" s="458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</row>
    <row r="62" spans="12:58" ht="12.75">
      <c r="L62" s="458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</row>
    <row r="63" spans="12:58" ht="12.75">
      <c r="L63" s="458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</row>
    <row r="64" spans="12:58" ht="12.75">
      <c r="L64" s="458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</row>
    <row r="65" spans="12:58" ht="12.75">
      <c r="L65" s="458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</row>
    <row r="66" spans="12:58" ht="12.75">
      <c r="L66" s="458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</row>
    <row r="67" spans="12:58" ht="12.75">
      <c r="L67" s="458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</row>
    <row r="68" spans="12:58" ht="12.75">
      <c r="L68" s="458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</row>
    <row r="69" spans="12:58" ht="12.75">
      <c r="L69" s="458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</row>
    <row r="70" spans="12:58" ht="12.75">
      <c r="L70" s="458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</row>
    <row r="71" spans="12:58" ht="12.75">
      <c r="L71" s="458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</row>
    <row r="72" spans="12:58" ht="12.75">
      <c r="L72" s="458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</row>
    <row r="73" spans="12:58" ht="12.75">
      <c r="L73" s="458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</row>
    <row r="74" spans="12:58" ht="12.75">
      <c r="L74" s="458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</row>
    <row r="75" spans="12:58" ht="12.75">
      <c r="L75" s="458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</row>
    <row r="76" spans="12:58" ht="12.75">
      <c r="L76" s="458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</row>
    <row r="77" spans="12:58" ht="12.75">
      <c r="L77" s="458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</row>
    <row r="78" spans="12:58" ht="12.75">
      <c r="L78" s="458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</row>
    <row r="79" spans="12:58" ht="12.75">
      <c r="L79" s="458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</row>
    <row r="80" spans="12:58" ht="12.75">
      <c r="L80" s="458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</row>
    <row r="81" spans="12:58" ht="12.75">
      <c r="L81" s="458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</row>
    <row r="82" spans="12:58" ht="12.75">
      <c r="L82" s="458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</row>
    <row r="83" spans="12:58" ht="12.75">
      <c r="L83" s="458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</row>
    <row r="84" spans="12:58" ht="12.75">
      <c r="L84" s="458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</row>
    <row r="85" spans="12:58" ht="12.75">
      <c r="L85" s="458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</row>
    <row r="86" spans="12:58" ht="12.75">
      <c r="L86" s="458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</row>
    <row r="87" spans="12:58" ht="12.75">
      <c r="L87" s="458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</row>
    <row r="88" spans="12:58" ht="12.75">
      <c r="L88" s="458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</row>
    <row r="89" spans="12:58" ht="12.75">
      <c r="L89" s="458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</row>
    <row r="90" spans="12:58" ht="12.75">
      <c r="L90" s="458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</row>
    <row r="91" spans="12:58" ht="12.75">
      <c r="L91" s="458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</row>
    <row r="92" spans="12:58" ht="12.75">
      <c r="L92" s="458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</row>
    <row r="93" spans="12:58" ht="12.75">
      <c r="L93" s="458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</row>
    <row r="94" spans="12:58" ht="12.75">
      <c r="L94" s="458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</row>
    <row r="95" spans="12:58" ht="12.75">
      <c r="L95" s="458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</row>
    <row r="96" spans="12:58" ht="12.75">
      <c r="L96" s="458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</row>
    <row r="97" spans="12:58" ht="12.75">
      <c r="L97" s="458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</row>
    <row r="98" spans="12:58" ht="12.75">
      <c r="L98" s="458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</row>
    <row r="99" spans="12:58" ht="12.75">
      <c r="L99" s="458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</row>
    <row r="100" spans="12:58" ht="12.75">
      <c r="L100" s="458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</row>
    <row r="101" spans="12:58" ht="12.75">
      <c r="L101" s="458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</row>
    <row r="102" spans="12:58" ht="12.75">
      <c r="L102" s="458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</row>
    <row r="103" spans="12:58" ht="12.75">
      <c r="L103" s="458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</row>
    <row r="104" spans="12:58" ht="12.75">
      <c r="L104" s="458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</row>
    <row r="105" spans="12:58" ht="12.75">
      <c r="L105" s="458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</row>
    <row r="106" spans="12:58" ht="12.75">
      <c r="L106" s="458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</row>
    <row r="107" spans="12:58" ht="12.75">
      <c r="L107" s="458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</row>
    <row r="108" spans="12:58" ht="12.75">
      <c r="L108" s="458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</row>
    <row r="109" spans="12:58" ht="12.75">
      <c r="L109" s="458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</row>
    <row r="110" spans="12:58" ht="12.75">
      <c r="L110" s="458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</row>
    <row r="111" spans="12:58" ht="12.75">
      <c r="L111" s="458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</row>
    <row r="112" spans="12:58" ht="12.75">
      <c r="L112" s="458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</row>
    <row r="113" spans="12:58" ht="12.75">
      <c r="L113" s="458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</row>
    <row r="114" spans="12:58" ht="12.75">
      <c r="L114" s="458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</row>
    <row r="115" spans="12:58" ht="12.75">
      <c r="L115" s="458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</row>
    <row r="116" spans="12:58" ht="12.75">
      <c r="L116" s="458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</row>
    <row r="117" spans="12:58" ht="12.75">
      <c r="L117" s="458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</row>
    <row r="118" spans="12:58" ht="12.75">
      <c r="L118" s="458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</row>
    <row r="119" spans="12:58" ht="12.75">
      <c r="L119" s="458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</row>
    <row r="120" spans="12:58" ht="12.75">
      <c r="L120" s="458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</row>
    <row r="121" spans="12:58" ht="12.75">
      <c r="L121" s="458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</row>
    <row r="122" spans="12:58" ht="12.75">
      <c r="L122" s="458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</row>
    <row r="123" spans="12:58" ht="12.75">
      <c r="L123" s="458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</row>
    <row r="124" spans="12:58" ht="12.75">
      <c r="L124" s="458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</row>
    <row r="125" spans="12:58" ht="12.75">
      <c r="L125" s="458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</row>
    <row r="126" spans="12:58" ht="12.75">
      <c r="L126" s="458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</row>
    <row r="127" spans="12:58" ht="12.75">
      <c r="L127" s="458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</row>
    <row r="128" spans="12:58" ht="12.75">
      <c r="L128" s="458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</row>
    <row r="129" spans="12:58" ht="12.75">
      <c r="L129" s="458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</row>
    <row r="130" spans="12:58" ht="12.75">
      <c r="L130" s="458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</row>
    <row r="131" spans="12:58" ht="12.75">
      <c r="L131" s="458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</row>
    <row r="132" spans="12:58" ht="12.75">
      <c r="L132" s="458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</row>
    <row r="133" spans="12:58" ht="12.75">
      <c r="L133" s="458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</row>
    <row r="134" spans="12:58" ht="12.75">
      <c r="L134" s="458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</row>
    <row r="135" spans="12:58" ht="12.75">
      <c r="L135" s="458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</row>
    <row r="136" spans="12:58" ht="12.75">
      <c r="L136" s="458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</row>
    <row r="137" spans="12:58" ht="12.75">
      <c r="L137" s="458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</row>
    <row r="138" spans="12:58" ht="12.75">
      <c r="L138" s="458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</row>
    <row r="139" spans="12:58" ht="12.75">
      <c r="L139" s="458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199"/>
      <c r="BE139" s="199"/>
      <c r="BF139" s="199"/>
    </row>
    <row r="140" spans="12:58" ht="12.75">
      <c r="L140" s="458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</row>
    <row r="141" spans="12:58" ht="12.75">
      <c r="L141" s="458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99"/>
      <c r="AT141" s="199"/>
      <c r="AU141" s="199"/>
      <c r="AV141" s="199"/>
      <c r="AW141" s="199"/>
      <c r="AX141" s="199"/>
      <c r="AY141" s="199"/>
      <c r="AZ141" s="199"/>
      <c r="BA141" s="199"/>
      <c r="BB141" s="199"/>
      <c r="BC141" s="199"/>
      <c r="BD141" s="199"/>
      <c r="BE141" s="199"/>
      <c r="BF141" s="199"/>
    </row>
    <row r="142" spans="12:58" ht="12.75">
      <c r="L142" s="458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199"/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</row>
    <row r="143" spans="12:58" ht="12.75">
      <c r="L143" s="458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</row>
    <row r="144" spans="12:58" ht="12.75">
      <c r="L144" s="458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</row>
    <row r="145" spans="12:58" ht="12.75">
      <c r="L145" s="458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</row>
    <row r="146" spans="12:58" ht="12.75">
      <c r="L146" s="458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199"/>
      <c r="AY146" s="199"/>
      <c r="AZ146" s="199"/>
      <c r="BA146" s="199"/>
      <c r="BB146" s="199"/>
      <c r="BC146" s="199"/>
      <c r="BD146" s="199"/>
      <c r="BE146" s="199"/>
      <c r="BF146" s="199"/>
    </row>
    <row r="147" spans="12:58" ht="12.75">
      <c r="L147" s="458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</row>
    <row r="148" spans="12:58" ht="12.75">
      <c r="L148" s="458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</row>
    <row r="149" spans="12:58" ht="12.75">
      <c r="L149" s="458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199"/>
      <c r="AY149" s="199"/>
      <c r="AZ149" s="199"/>
      <c r="BA149" s="199"/>
      <c r="BB149" s="199"/>
      <c r="BC149" s="199"/>
      <c r="BD149" s="199"/>
      <c r="BE149" s="199"/>
      <c r="BF149" s="199"/>
    </row>
    <row r="150" spans="12:58" ht="12.75">
      <c r="L150" s="458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</row>
    <row r="151" spans="12:58" ht="12.75">
      <c r="L151" s="458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</row>
    <row r="152" spans="12:58" ht="12.75">
      <c r="L152" s="458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199"/>
      <c r="AT152" s="199"/>
      <c r="AU152" s="199"/>
      <c r="AV152" s="199"/>
      <c r="AW152" s="199"/>
      <c r="AX152" s="199"/>
      <c r="AY152" s="199"/>
      <c r="AZ152" s="199"/>
      <c r="BA152" s="199"/>
      <c r="BB152" s="199"/>
      <c r="BC152" s="199"/>
      <c r="BD152" s="199"/>
      <c r="BE152" s="199"/>
      <c r="BF152" s="199"/>
    </row>
    <row r="153" spans="12:58" ht="12.75">
      <c r="L153" s="458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199"/>
      <c r="AY153" s="199"/>
      <c r="AZ153" s="199"/>
      <c r="BA153" s="199"/>
      <c r="BB153" s="199"/>
      <c r="BC153" s="199"/>
      <c r="BD153" s="199"/>
      <c r="BE153" s="199"/>
      <c r="BF153" s="199"/>
    </row>
    <row r="154" spans="12:58" ht="12.75">
      <c r="L154" s="458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199"/>
      <c r="AT154" s="199"/>
      <c r="AU154" s="199"/>
      <c r="AV154" s="199"/>
      <c r="AW154" s="199"/>
      <c r="AX154" s="199"/>
      <c r="AY154" s="199"/>
      <c r="AZ154" s="199"/>
      <c r="BA154" s="199"/>
      <c r="BB154" s="199"/>
      <c r="BC154" s="199"/>
      <c r="BD154" s="199"/>
      <c r="BE154" s="199"/>
      <c r="BF154" s="199"/>
    </row>
    <row r="155" spans="12:58" ht="12.75">
      <c r="L155" s="458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99"/>
      <c r="AT155" s="199"/>
      <c r="AU155" s="199"/>
      <c r="AV155" s="199"/>
      <c r="AW155" s="199"/>
      <c r="AX155" s="199"/>
      <c r="AY155" s="199"/>
      <c r="AZ155" s="199"/>
      <c r="BA155" s="199"/>
      <c r="BB155" s="199"/>
      <c r="BC155" s="199"/>
      <c r="BD155" s="199"/>
      <c r="BE155" s="199"/>
      <c r="BF155" s="199"/>
    </row>
    <row r="156" spans="12:58" ht="12.75">
      <c r="L156" s="458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199"/>
      <c r="AT156" s="199"/>
      <c r="AU156" s="199"/>
      <c r="AV156" s="199"/>
      <c r="AW156" s="199"/>
      <c r="AX156" s="199"/>
      <c r="AY156" s="199"/>
      <c r="AZ156" s="199"/>
      <c r="BA156" s="199"/>
      <c r="BB156" s="199"/>
      <c r="BC156" s="199"/>
      <c r="BD156" s="199"/>
      <c r="BE156" s="199"/>
      <c r="BF156" s="199"/>
    </row>
    <row r="157" spans="12:58" ht="12.75">
      <c r="L157" s="458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199"/>
      <c r="BF157" s="199"/>
    </row>
    <row r="158" spans="12:58" ht="12.75">
      <c r="L158" s="458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199"/>
      <c r="AY158" s="199"/>
      <c r="AZ158" s="199"/>
      <c r="BA158" s="199"/>
      <c r="BB158" s="199"/>
      <c r="BC158" s="199"/>
      <c r="BD158" s="199"/>
      <c r="BE158" s="199"/>
      <c r="BF158" s="199"/>
    </row>
    <row r="159" spans="12:58" ht="12.75">
      <c r="L159" s="458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  <c r="AS159" s="199"/>
      <c r="AT159" s="199"/>
      <c r="AU159" s="199"/>
      <c r="AV159" s="199"/>
      <c r="AW159" s="199"/>
      <c r="AX159" s="199"/>
      <c r="AY159" s="199"/>
      <c r="AZ159" s="199"/>
      <c r="BA159" s="199"/>
      <c r="BB159" s="199"/>
      <c r="BC159" s="199"/>
      <c r="BD159" s="199"/>
      <c r="BE159" s="199"/>
      <c r="BF159" s="199"/>
    </row>
    <row r="160" spans="12:58" ht="12.75">
      <c r="L160" s="458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</row>
    <row r="161" spans="12:58" ht="12.75">
      <c r="L161" s="458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  <c r="AW161" s="199"/>
      <c r="AX161" s="199"/>
      <c r="AY161" s="199"/>
      <c r="AZ161" s="199"/>
      <c r="BA161" s="199"/>
      <c r="BB161" s="199"/>
      <c r="BC161" s="199"/>
      <c r="BD161" s="199"/>
      <c r="BE161" s="199"/>
      <c r="BF161" s="199"/>
    </row>
    <row r="162" spans="12:58" ht="12.75">
      <c r="L162" s="458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  <c r="AS162" s="199"/>
      <c r="AT162" s="199"/>
      <c r="AU162" s="199"/>
      <c r="AV162" s="199"/>
      <c r="AW162" s="199"/>
      <c r="AX162" s="199"/>
      <c r="AY162" s="199"/>
      <c r="AZ162" s="199"/>
      <c r="BA162" s="199"/>
      <c r="BB162" s="199"/>
      <c r="BC162" s="199"/>
      <c r="BD162" s="199"/>
      <c r="BE162" s="199"/>
      <c r="BF162" s="199"/>
    </row>
    <row r="163" spans="12:58" ht="12.75">
      <c r="L163" s="458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</row>
    <row r="164" spans="12:58" ht="12.75">
      <c r="L164" s="458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</row>
    <row r="165" spans="12:58" ht="12.75">
      <c r="L165" s="458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199"/>
      <c r="AU165" s="199"/>
      <c r="AV165" s="199"/>
      <c r="AW165" s="199"/>
      <c r="AX165" s="199"/>
      <c r="AY165" s="199"/>
      <c r="AZ165" s="199"/>
      <c r="BA165" s="199"/>
      <c r="BB165" s="199"/>
      <c r="BC165" s="199"/>
      <c r="BD165" s="199"/>
      <c r="BE165" s="199"/>
      <c r="BF165" s="199"/>
    </row>
    <row r="166" spans="12:58" ht="12.75">
      <c r="L166" s="458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</row>
    <row r="167" spans="12:58" ht="12.75">
      <c r="L167" s="458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</row>
    <row r="168" spans="12:58" ht="12.75">
      <c r="L168" s="458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</row>
    <row r="169" spans="12:58" ht="12.75">
      <c r="L169" s="458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199"/>
      <c r="AU169" s="199"/>
      <c r="AV169" s="199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</row>
    <row r="170" spans="12:58" ht="12.75">
      <c r="L170" s="458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</row>
    <row r="171" spans="12:58" ht="12.75">
      <c r="L171" s="458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</row>
    <row r="172" spans="12:58" ht="12.75">
      <c r="L172" s="458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</row>
    <row r="173" spans="12:58" ht="12.75">
      <c r="L173" s="458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</row>
    <row r="174" spans="12:58" ht="12.75">
      <c r="L174" s="458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</row>
    <row r="175" spans="12:58" ht="12.75">
      <c r="L175" s="458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</row>
    <row r="176" spans="12:58" ht="12.75">
      <c r="L176" s="458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</row>
    <row r="177" spans="12:58" ht="12.75">
      <c r="L177" s="458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</row>
    <row r="178" spans="12:58" ht="12.75">
      <c r="L178" s="458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  <c r="AS178" s="199"/>
      <c r="AT178" s="199"/>
      <c r="AU178" s="199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</row>
    <row r="179" spans="12:58" ht="12.75">
      <c r="L179" s="458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199"/>
      <c r="AT179" s="199"/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</row>
    <row r="180" spans="12:58" ht="12.75">
      <c r="L180" s="458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199"/>
      <c r="AT180" s="199"/>
      <c r="AU180" s="199"/>
      <c r="AV180" s="199"/>
      <c r="AW180" s="199"/>
      <c r="AX180" s="199"/>
      <c r="AY180" s="199"/>
      <c r="AZ180" s="199"/>
      <c r="BA180" s="199"/>
      <c r="BB180" s="199"/>
      <c r="BC180" s="199"/>
      <c r="BD180" s="199"/>
      <c r="BE180" s="199"/>
      <c r="BF180" s="199"/>
    </row>
    <row r="181" spans="12:58" ht="12.75">
      <c r="L181" s="458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</row>
    <row r="182" spans="12:58" ht="12.75">
      <c r="L182" s="458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  <c r="AS182" s="199"/>
      <c r="AT182" s="199"/>
      <c r="AU182" s="199"/>
      <c r="AV182" s="199"/>
      <c r="AW182" s="199"/>
      <c r="AX182" s="199"/>
      <c r="AY182" s="199"/>
      <c r="AZ182" s="199"/>
      <c r="BA182" s="199"/>
      <c r="BB182" s="199"/>
      <c r="BC182" s="199"/>
      <c r="BD182" s="199"/>
      <c r="BE182" s="199"/>
      <c r="BF182" s="199"/>
    </row>
    <row r="183" spans="12:58" ht="12.75">
      <c r="L183" s="458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  <c r="AS183" s="199"/>
      <c r="AT183" s="199"/>
      <c r="AU183" s="199"/>
      <c r="AV183" s="199"/>
      <c r="AW183" s="199"/>
      <c r="AX183" s="199"/>
      <c r="AY183" s="199"/>
      <c r="AZ183" s="199"/>
      <c r="BA183" s="199"/>
      <c r="BB183" s="199"/>
      <c r="BC183" s="199"/>
      <c r="BD183" s="199"/>
      <c r="BE183" s="199"/>
      <c r="BF183" s="199"/>
    </row>
    <row r="184" spans="12:58" ht="12.75">
      <c r="L184" s="458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99"/>
      <c r="AT184" s="199"/>
      <c r="AU184" s="199"/>
      <c r="AV184" s="199"/>
      <c r="AW184" s="199"/>
      <c r="AX184" s="199"/>
      <c r="AY184" s="199"/>
      <c r="AZ184" s="199"/>
      <c r="BA184" s="199"/>
      <c r="BB184" s="199"/>
      <c r="BC184" s="199"/>
      <c r="BD184" s="199"/>
      <c r="BE184" s="199"/>
      <c r="BF184" s="199"/>
    </row>
    <row r="185" spans="12:58" ht="12.75">
      <c r="L185" s="458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  <c r="AS185" s="199"/>
      <c r="AT185" s="199"/>
      <c r="AU185" s="199"/>
      <c r="AV185" s="199"/>
      <c r="AW185" s="199"/>
      <c r="AX185" s="199"/>
      <c r="AY185" s="199"/>
      <c r="AZ185" s="199"/>
      <c r="BA185" s="199"/>
      <c r="BB185" s="199"/>
      <c r="BC185" s="199"/>
      <c r="BD185" s="199"/>
      <c r="BE185" s="199"/>
      <c r="BF185" s="199"/>
    </row>
    <row r="186" spans="12:58" ht="12.75">
      <c r="L186" s="458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</row>
    <row r="187" spans="12:58" ht="12.75">
      <c r="L187" s="458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199"/>
      <c r="AT187" s="199"/>
      <c r="AU187" s="199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</row>
    <row r="188" spans="12:58" ht="12.75">
      <c r="L188" s="458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199"/>
      <c r="AT188" s="199"/>
      <c r="AU188" s="199"/>
      <c r="AV188" s="199"/>
      <c r="AW188" s="199"/>
      <c r="AX188" s="199"/>
      <c r="AY188" s="199"/>
      <c r="AZ188" s="199"/>
      <c r="BA188" s="199"/>
      <c r="BB188" s="199"/>
      <c r="BC188" s="199"/>
      <c r="BD188" s="199"/>
      <c r="BE188" s="199"/>
      <c r="BF188" s="199"/>
    </row>
    <row r="189" spans="12:58" ht="12.75">
      <c r="L189" s="458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199"/>
      <c r="AT189" s="199"/>
      <c r="AU189" s="199"/>
      <c r="AV189" s="199"/>
      <c r="AW189" s="199"/>
      <c r="AX189" s="199"/>
      <c r="AY189" s="199"/>
      <c r="AZ189" s="199"/>
      <c r="BA189" s="199"/>
      <c r="BB189" s="199"/>
      <c r="BC189" s="199"/>
      <c r="BD189" s="199"/>
      <c r="BE189" s="199"/>
      <c r="BF189" s="199"/>
    </row>
    <row r="190" spans="12:58" ht="12.75">
      <c r="L190" s="458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199"/>
      <c r="AT190" s="199"/>
      <c r="AU190" s="199"/>
      <c r="AV190" s="199"/>
      <c r="AW190" s="199"/>
      <c r="AX190" s="199"/>
      <c r="AY190" s="199"/>
      <c r="AZ190" s="199"/>
      <c r="BA190" s="199"/>
      <c r="BB190" s="199"/>
      <c r="BC190" s="199"/>
      <c r="BD190" s="199"/>
      <c r="BE190" s="199"/>
      <c r="BF190" s="199"/>
    </row>
    <row r="191" spans="12:58" ht="12.75">
      <c r="L191" s="458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  <c r="AS191" s="199"/>
      <c r="AT191" s="199"/>
      <c r="AU191" s="199"/>
      <c r="AV191" s="19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</row>
    <row r="192" spans="12:58" ht="12.75">
      <c r="L192" s="458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199"/>
      <c r="AT192" s="199"/>
      <c r="AU192" s="199"/>
      <c r="AV192" s="199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</row>
    <row r="193" spans="12:58" ht="12.75">
      <c r="L193" s="458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199"/>
      <c r="AT193" s="199"/>
      <c r="AU193" s="199"/>
      <c r="AV193" s="199"/>
      <c r="AW193" s="199"/>
      <c r="AX193" s="199"/>
      <c r="AY193" s="199"/>
      <c r="AZ193" s="199"/>
      <c r="BA193" s="199"/>
      <c r="BB193" s="199"/>
      <c r="BC193" s="199"/>
      <c r="BD193" s="199"/>
      <c r="BE193" s="199"/>
      <c r="BF193" s="199"/>
    </row>
    <row r="194" spans="12:58" ht="12.75">
      <c r="L194" s="458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199"/>
      <c r="AT194" s="199"/>
      <c r="AU194" s="199"/>
      <c r="AV194" s="199"/>
      <c r="AW194" s="199"/>
      <c r="AX194" s="199"/>
      <c r="AY194" s="199"/>
      <c r="AZ194" s="199"/>
      <c r="BA194" s="199"/>
      <c r="BB194" s="199"/>
      <c r="BC194" s="199"/>
      <c r="BD194" s="199"/>
      <c r="BE194" s="199"/>
      <c r="BF194" s="199"/>
    </row>
    <row r="195" spans="12:58" ht="12.75">
      <c r="L195" s="458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  <c r="AS195" s="199"/>
      <c r="AT195" s="199"/>
      <c r="AU195" s="199"/>
      <c r="AV195" s="199"/>
      <c r="AW195" s="199"/>
      <c r="AX195" s="199"/>
      <c r="AY195" s="199"/>
      <c r="AZ195" s="199"/>
      <c r="BA195" s="199"/>
      <c r="BB195" s="199"/>
      <c r="BC195" s="199"/>
      <c r="BD195" s="199"/>
      <c r="BE195" s="199"/>
      <c r="BF195" s="199"/>
    </row>
    <row r="196" spans="12:58" ht="12.75">
      <c r="L196" s="458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  <c r="AS196" s="199"/>
      <c r="AT196" s="199"/>
      <c r="AU196" s="199"/>
      <c r="AV196" s="199"/>
      <c r="AW196" s="199"/>
      <c r="AX196" s="199"/>
      <c r="AY196" s="199"/>
      <c r="AZ196" s="199"/>
      <c r="BA196" s="199"/>
      <c r="BB196" s="199"/>
      <c r="BC196" s="199"/>
      <c r="BD196" s="199"/>
      <c r="BE196" s="199"/>
      <c r="BF196" s="199"/>
    </row>
    <row r="197" spans="12:58" ht="12.75">
      <c r="L197" s="458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199"/>
      <c r="AR197" s="199"/>
      <c r="AS197" s="199"/>
      <c r="AT197" s="199"/>
      <c r="AU197" s="199"/>
      <c r="AV197" s="199"/>
      <c r="AW197" s="199"/>
      <c r="AX197" s="199"/>
      <c r="AY197" s="199"/>
      <c r="AZ197" s="199"/>
      <c r="BA197" s="199"/>
      <c r="BB197" s="199"/>
      <c r="BC197" s="199"/>
      <c r="BD197" s="199"/>
      <c r="BE197" s="199"/>
      <c r="BF197" s="199"/>
    </row>
    <row r="198" spans="12:58" ht="12.75">
      <c r="L198" s="458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  <c r="AS198" s="199"/>
      <c r="AT198" s="199"/>
      <c r="AU198" s="199"/>
      <c r="AV198" s="199"/>
      <c r="AW198" s="199"/>
      <c r="AX198" s="199"/>
      <c r="AY198" s="199"/>
      <c r="AZ198" s="199"/>
      <c r="BA198" s="199"/>
      <c r="BB198" s="199"/>
      <c r="BC198" s="199"/>
      <c r="BD198" s="199"/>
      <c r="BE198" s="199"/>
      <c r="BF198" s="199"/>
    </row>
    <row r="199" spans="12:58" ht="12.75">
      <c r="L199" s="458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  <c r="AP199" s="199"/>
      <c r="AQ199" s="199"/>
      <c r="AR199" s="199"/>
      <c r="AS199" s="199"/>
      <c r="AT199" s="199"/>
      <c r="AU199" s="199"/>
      <c r="AV199" s="199"/>
      <c r="AW199" s="199"/>
      <c r="AX199" s="199"/>
      <c r="AY199" s="199"/>
      <c r="AZ199" s="199"/>
      <c r="BA199" s="199"/>
      <c r="BB199" s="199"/>
      <c r="BC199" s="199"/>
      <c r="BD199" s="199"/>
      <c r="BE199" s="199"/>
      <c r="BF199" s="199"/>
    </row>
    <row r="200" spans="12:58" ht="12.75">
      <c r="L200" s="458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  <c r="AP200" s="199"/>
      <c r="AQ200" s="199"/>
      <c r="AR200" s="199"/>
      <c r="AS200" s="199"/>
      <c r="AT200" s="199"/>
      <c r="AU200" s="199"/>
      <c r="AV200" s="199"/>
      <c r="AW200" s="199"/>
      <c r="AX200" s="199"/>
      <c r="AY200" s="199"/>
      <c r="AZ200" s="199"/>
      <c r="BA200" s="199"/>
      <c r="BB200" s="199"/>
      <c r="BC200" s="199"/>
      <c r="BD200" s="199"/>
      <c r="BE200" s="199"/>
      <c r="BF200" s="199"/>
    </row>
    <row r="201" spans="12:58" ht="12.75">
      <c r="L201" s="458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199"/>
      <c r="AS201" s="199"/>
      <c r="AT201" s="199"/>
      <c r="AU201" s="199"/>
      <c r="AV201" s="199"/>
      <c r="AW201" s="199"/>
      <c r="AX201" s="199"/>
      <c r="AY201" s="199"/>
      <c r="AZ201" s="199"/>
      <c r="BA201" s="199"/>
      <c r="BB201" s="199"/>
      <c r="BC201" s="199"/>
      <c r="BD201" s="199"/>
      <c r="BE201" s="199"/>
      <c r="BF201" s="199"/>
    </row>
    <row r="202" spans="12:58" ht="12.75">
      <c r="L202" s="458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199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199"/>
      <c r="BD202" s="199"/>
      <c r="BE202" s="199"/>
      <c r="BF202" s="199"/>
    </row>
    <row r="203" spans="12:58" ht="12.75">
      <c r="L203" s="458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  <c r="AS203" s="199"/>
      <c r="AT203" s="199"/>
      <c r="AU203" s="199"/>
      <c r="AV203" s="199"/>
      <c r="AW203" s="199"/>
      <c r="AX203" s="199"/>
      <c r="AY203" s="199"/>
      <c r="AZ203" s="199"/>
      <c r="BA203" s="199"/>
      <c r="BB203" s="199"/>
      <c r="BC203" s="199"/>
      <c r="BD203" s="199"/>
      <c r="BE203" s="199"/>
      <c r="BF203" s="199"/>
    </row>
    <row r="204" spans="12:58" ht="12.75">
      <c r="L204" s="458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</row>
    <row r="205" spans="12:58" ht="12.75">
      <c r="L205" s="458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  <c r="AS205" s="199"/>
      <c r="AT205" s="199"/>
      <c r="AU205" s="199"/>
      <c r="AV205" s="199"/>
      <c r="AW205" s="199"/>
      <c r="AX205" s="199"/>
      <c r="AY205" s="199"/>
      <c r="AZ205" s="199"/>
      <c r="BA205" s="199"/>
      <c r="BB205" s="199"/>
      <c r="BC205" s="199"/>
      <c r="BD205" s="199"/>
      <c r="BE205" s="199"/>
      <c r="BF205" s="199"/>
    </row>
    <row r="206" spans="12:58" ht="12.75">
      <c r="L206" s="458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AX206" s="199"/>
      <c r="AY206" s="199"/>
      <c r="AZ206" s="199"/>
      <c r="BA206" s="199"/>
      <c r="BB206" s="199"/>
      <c r="BC206" s="199"/>
      <c r="BD206" s="199"/>
      <c r="BE206" s="199"/>
      <c r="BF206" s="199"/>
    </row>
    <row r="207" spans="12:58" ht="12.75">
      <c r="L207" s="458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</row>
    <row r="208" spans="12:58" ht="12.75">
      <c r="L208" s="458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99"/>
      <c r="AT208" s="199"/>
      <c r="AU208" s="199"/>
      <c r="AV208" s="199"/>
      <c r="AW208" s="199"/>
      <c r="AX208" s="199"/>
      <c r="AY208" s="199"/>
      <c r="AZ208" s="199"/>
      <c r="BA208" s="199"/>
      <c r="BB208" s="199"/>
      <c r="BC208" s="199"/>
      <c r="BD208" s="199"/>
      <c r="BE208" s="199"/>
      <c r="BF208" s="199"/>
    </row>
    <row r="209" spans="12:58" ht="12.75">
      <c r="L209" s="458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199"/>
      <c r="AY209" s="199"/>
      <c r="AZ209" s="199"/>
      <c r="BA209" s="199"/>
      <c r="BB209" s="199"/>
      <c r="BC209" s="199"/>
      <c r="BD209" s="199"/>
      <c r="BE209" s="199"/>
      <c r="BF209" s="199"/>
    </row>
    <row r="210" spans="12:58" ht="12.75">
      <c r="L210" s="458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</row>
    <row r="211" spans="12:58" ht="12.75">
      <c r="L211" s="458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199"/>
      <c r="AT211" s="199"/>
      <c r="AU211" s="199"/>
      <c r="AV211" s="199"/>
      <c r="AW211" s="199"/>
      <c r="AX211" s="199"/>
      <c r="AY211" s="199"/>
      <c r="AZ211" s="199"/>
      <c r="BA211" s="199"/>
      <c r="BB211" s="199"/>
      <c r="BC211" s="199"/>
      <c r="BD211" s="199"/>
      <c r="BE211" s="199"/>
      <c r="BF211" s="199"/>
    </row>
    <row r="212" spans="12:58" ht="12.75">
      <c r="L212" s="458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  <c r="AS212" s="199"/>
      <c r="AT212" s="199"/>
      <c r="AU212" s="199"/>
      <c r="AV212" s="199"/>
      <c r="AW212" s="199"/>
      <c r="AX212" s="199"/>
      <c r="AY212" s="199"/>
      <c r="AZ212" s="199"/>
      <c r="BA212" s="199"/>
      <c r="BB212" s="199"/>
      <c r="BC212" s="199"/>
      <c r="BD212" s="199"/>
      <c r="BE212" s="199"/>
      <c r="BF212" s="199"/>
    </row>
    <row r="213" spans="12:58" ht="12.75">
      <c r="L213" s="458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  <c r="AS213" s="199"/>
      <c r="AT213" s="199"/>
      <c r="AU213" s="199"/>
      <c r="AV213" s="199"/>
      <c r="AW213" s="199"/>
      <c r="AX213" s="199"/>
      <c r="AY213" s="199"/>
      <c r="AZ213" s="199"/>
      <c r="BA213" s="199"/>
      <c r="BB213" s="199"/>
      <c r="BC213" s="199"/>
      <c r="BD213" s="199"/>
      <c r="BE213" s="199"/>
      <c r="BF213" s="199"/>
    </row>
    <row r="214" spans="12:58" ht="12.75">
      <c r="L214" s="458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199"/>
      <c r="AS214" s="199"/>
      <c r="AT214" s="199"/>
      <c r="AU214" s="199"/>
      <c r="AV214" s="199"/>
      <c r="AW214" s="199"/>
      <c r="AX214" s="199"/>
      <c r="AY214" s="199"/>
      <c r="AZ214" s="199"/>
      <c r="BA214" s="199"/>
      <c r="BB214" s="199"/>
      <c r="BC214" s="199"/>
      <c r="BD214" s="199"/>
      <c r="BE214" s="199"/>
      <c r="BF214" s="199"/>
    </row>
    <row r="215" spans="12:58" ht="12.75">
      <c r="L215" s="458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199"/>
      <c r="AS215" s="199"/>
      <c r="AT215" s="199"/>
      <c r="AU215" s="199"/>
      <c r="AV215" s="199"/>
      <c r="AW215" s="199"/>
      <c r="AX215" s="199"/>
      <c r="AY215" s="199"/>
      <c r="AZ215" s="199"/>
      <c r="BA215" s="199"/>
      <c r="BB215" s="199"/>
      <c r="BC215" s="199"/>
      <c r="BD215" s="199"/>
      <c r="BE215" s="199"/>
      <c r="BF215" s="199"/>
    </row>
    <row r="216" spans="12:58" ht="12.75">
      <c r="L216" s="458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  <c r="AO216" s="199"/>
      <c r="AP216" s="199"/>
      <c r="AQ216" s="199"/>
      <c r="AR216" s="199"/>
      <c r="AS216" s="199"/>
      <c r="AT216" s="199"/>
      <c r="AU216" s="199"/>
      <c r="AV216" s="199"/>
      <c r="AW216" s="199"/>
      <c r="AX216" s="199"/>
      <c r="AY216" s="199"/>
      <c r="AZ216" s="199"/>
      <c r="BA216" s="199"/>
      <c r="BB216" s="199"/>
      <c r="BC216" s="199"/>
      <c r="BD216" s="199"/>
      <c r="BE216" s="199"/>
      <c r="BF216" s="199"/>
    </row>
    <row r="217" spans="12:58" ht="12.75">
      <c r="L217" s="458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199"/>
      <c r="AT217" s="199"/>
      <c r="AU217" s="199"/>
      <c r="AV217" s="199"/>
      <c r="AW217" s="199"/>
      <c r="AX217" s="199"/>
      <c r="AY217" s="199"/>
      <c r="AZ217" s="199"/>
      <c r="BA217" s="199"/>
      <c r="BB217" s="199"/>
      <c r="BC217" s="199"/>
      <c r="BD217" s="199"/>
      <c r="BE217" s="199"/>
      <c r="BF217" s="199"/>
    </row>
    <row r="218" spans="12:58" ht="12.75">
      <c r="L218" s="458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99"/>
      <c r="AN218" s="199"/>
      <c r="AO218" s="199"/>
      <c r="AP218" s="199"/>
      <c r="AQ218" s="199"/>
      <c r="AR218" s="199"/>
      <c r="AS218" s="199"/>
      <c r="AT218" s="199"/>
      <c r="AU218" s="199"/>
      <c r="AV218" s="199"/>
      <c r="AW218" s="199"/>
      <c r="AX218" s="199"/>
      <c r="AY218" s="199"/>
      <c r="AZ218" s="199"/>
      <c r="BA218" s="199"/>
      <c r="BB218" s="199"/>
      <c r="BC218" s="199"/>
      <c r="BD218" s="199"/>
      <c r="BE218" s="199"/>
      <c r="BF218" s="199"/>
    </row>
    <row r="219" spans="12:58" ht="12.75">
      <c r="L219" s="458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199"/>
      <c r="AK219" s="199"/>
      <c r="AL219" s="199"/>
      <c r="AM219" s="199"/>
      <c r="AN219" s="199"/>
      <c r="AO219" s="199"/>
      <c r="AP219" s="199"/>
      <c r="AQ219" s="199"/>
      <c r="AR219" s="199"/>
      <c r="AS219" s="199"/>
      <c r="AT219" s="199"/>
      <c r="AU219" s="199"/>
      <c r="AV219" s="199"/>
      <c r="AW219" s="199"/>
      <c r="AX219" s="199"/>
      <c r="AY219" s="199"/>
      <c r="AZ219" s="199"/>
      <c r="BA219" s="199"/>
      <c r="BB219" s="199"/>
      <c r="BC219" s="199"/>
      <c r="BD219" s="199"/>
      <c r="BE219" s="199"/>
      <c r="BF219" s="199"/>
    </row>
    <row r="220" spans="12:58" ht="12.75">
      <c r="L220" s="458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99"/>
      <c r="AT220" s="199"/>
      <c r="AU220" s="199"/>
      <c r="AV220" s="199"/>
      <c r="AW220" s="199"/>
      <c r="AX220" s="199"/>
      <c r="AY220" s="199"/>
      <c r="AZ220" s="199"/>
      <c r="BA220" s="199"/>
      <c r="BB220" s="199"/>
      <c r="BC220" s="199"/>
      <c r="BD220" s="199"/>
      <c r="BE220" s="199"/>
      <c r="BF220" s="199"/>
    </row>
    <row r="221" spans="12:58" ht="12.75">
      <c r="L221" s="458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  <c r="AS221" s="199"/>
      <c r="AT221" s="199"/>
      <c r="AU221" s="199"/>
      <c r="AV221" s="199"/>
      <c r="AW221" s="199"/>
      <c r="AX221" s="199"/>
      <c r="AY221" s="199"/>
      <c r="AZ221" s="199"/>
      <c r="BA221" s="199"/>
      <c r="BB221" s="199"/>
      <c r="BC221" s="199"/>
      <c r="BD221" s="199"/>
      <c r="BE221" s="199"/>
      <c r="BF221" s="199"/>
    </row>
    <row r="222" spans="12:58" ht="12.75">
      <c r="L222" s="458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9"/>
      <c r="BE222" s="199"/>
      <c r="BF222" s="199"/>
    </row>
    <row r="223" spans="12:58" ht="12.75">
      <c r="L223" s="458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199"/>
      <c r="AT223" s="199"/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9"/>
      <c r="BE223" s="199"/>
      <c r="BF223" s="199"/>
    </row>
    <row r="224" spans="12:58" ht="12.75">
      <c r="L224" s="458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</row>
    <row r="225" spans="12:58" ht="12.75">
      <c r="L225" s="458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</row>
    <row r="226" spans="12:58" ht="12.75">
      <c r="L226" s="458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199"/>
      <c r="BD226" s="199"/>
      <c r="BE226" s="199"/>
      <c r="BF226" s="199"/>
    </row>
    <row r="227" spans="12:58" ht="12.75">
      <c r="L227" s="458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199"/>
      <c r="AH227" s="199"/>
      <c r="AI227" s="199"/>
      <c r="AJ227" s="199"/>
      <c r="AK227" s="199"/>
      <c r="AL227" s="199"/>
      <c r="AM227" s="199"/>
      <c r="AN227" s="199"/>
      <c r="AO227" s="199"/>
      <c r="AP227" s="199"/>
      <c r="AQ227" s="199"/>
      <c r="AR227" s="199"/>
      <c r="AS227" s="199"/>
      <c r="AT227" s="199"/>
      <c r="AU227" s="199"/>
      <c r="AV227" s="199"/>
      <c r="AW227" s="199"/>
      <c r="AX227" s="199"/>
      <c r="AY227" s="199"/>
      <c r="AZ227" s="199"/>
      <c r="BA227" s="199"/>
      <c r="BB227" s="199"/>
      <c r="BC227" s="199"/>
      <c r="BD227" s="199"/>
      <c r="BE227" s="199"/>
      <c r="BF227" s="199"/>
    </row>
    <row r="228" spans="12:58" ht="12.75">
      <c r="L228" s="458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199"/>
      <c r="AL228" s="199"/>
      <c r="AM228" s="199"/>
      <c r="AN228" s="199"/>
      <c r="AO228" s="199"/>
      <c r="AP228" s="199"/>
      <c r="AQ228" s="199"/>
      <c r="AR228" s="199"/>
      <c r="AS228" s="199"/>
      <c r="AT228" s="199"/>
      <c r="AU228" s="199"/>
      <c r="AV228" s="199"/>
      <c r="AW228" s="199"/>
      <c r="AX228" s="199"/>
      <c r="AY228" s="199"/>
      <c r="AZ228" s="199"/>
      <c r="BA228" s="199"/>
      <c r="BB228" s="199"/>
      <c r="BC228" s="199"/>
      <c r="BD228" s="199"/>
      <c r="BE228" s="199"/>
      <c r="BF228" s="199"/>
    </row>
    <row r="229" spans="12:58" ht="12.75">
      <c r="L229" s="458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</row>
    <row r="230" spans="12:58" ht="12.75">
      <c r="L230" s="458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199"/>
      <c r="AZ230" s="199"/>
      <c r="BA230" s="199"/>
      <c r="BB230" s="199"/>
      <c r="BC230" s="199"/>
      <c r="BD230" s="199"/>
      <c r="BE230" s="199"/>
      <c r="BF230" s="199"/>
    </row>
    <row r="231" spans="12:58" ht="12.75">
      <c r="L231" s="458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  <c r="AS231" s="199"/>
      <c r="AT231" s="199"/>
      <c r="AU231" s="199"/>
      <c r="AV231" s="199"/>
      <c r="AW231" s="199"/>
      <c r="AX231" s="199"/>
      <c r="AY231" s="199"/>
      <c r="AZ231" s="199"/>
      <c r="BA231" s="199"/>
      <c r="BB231" s="199"/>
      <c r="BC231" s="199"/>
      <c r="BD231" s="199"/>
      <c r="BE231" s="199"/>
      <c r="BF231" s="199"/>
    </row>
    <row r="232" spans="12:58" ht="12.75">
      <c r="L232" s="458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199"/>
      <c r="AK232" s="199"/>
      <c r="AL232" s="199"/>
      <c r="AM232" s="199"/>
      <c r="AN232" s="199"/>
      <c r="AO232" s="199"/>
      <c r="AP232" s="199"/>
      <c r="AQ232" s="199"/>
      <c r="AR232" s="199"/>
      <c r="AS232" s="199"/>
      <c r="AT232" s="199"/>
      <c r="AU232" s="199"/>
      <c r="AV232" s="199"/>
      <c r="AW232" s="199"/>
      <c r="AX232" s="199"/>
      <c r="AY232" s="199"/>
      <c r="AZ232" s="199"/>
      <c r="BA232" s="199"/>
      <c r="BB232" s="199"/>
      <c r="BC232" s="199"/>
      <c r="BD232" s="199"/>
      <c r="BE232" s="199"/>
      <c r="BF232" s="199"/>
    </row>
    <row r="233" spans="12:58" ht="12.75">
      <c r="L233" s="458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199"/>
      <c r="AK233" s="199"/>
      <c r="AL233" s="199"/>
      <c r="AM233" s="199"/>
      <c r="AN233" s="199"/>
      <c r="AO233" s="199"/>
      <c r="AP233" s="199"/>
      <c r="AQ233" s="199"/>
      <c r="AR233" s="199"/>
      <c r="AS233" s="199"/>
      <c r="AT233" s="199"/>
      <c r="AU233" s="199"/>
      <c r="AV233" s="199"/>
      <c r="AW233" s="199"/>
      <c r="AX233" s="199"/>
      <c r="AY233" s="199"/>
      <c r="AZ233" s="199"/>
      <c r="BA233" s="199"/>
      <c r="BB233" s="199"/>
      <c r="BC233" s="199"/>
      <c r="BD233" s="199"/>
      <c r="BE233" s="199"/>
      <c r="BF233" s="199"/>
    </row>
    <row r="234" spans="12:58" ht="12.75">
      <c r="L234" s="458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199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199"/>
      <c r="AS234" s="199"/>
      <c r="AT234" s="199"/>
      <c r="AU234" s="199"/>
      <c r="AV234" s="199"/>
      <c r="AW234" s="199"/>
      <c r="AX234" s="199"/>
      <c r="AY234" s="199"/>
      <c r="AZ234" s="199"/>
      <c r="BA234" s="199"/>
      <c r="BB234" s="199"/>
      <c r="BC234" s="199"/>
      <c r="BD234" s="199"/>
      <c r="BE234" s="199"/>
      <c r="BF234" s="199"/>
    </row>
    <row r="235" spans="12:58" ht="12.75">
      <c r="L235" s="458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99"/>
      <c r="AF235" s="199"/>
      <c r="AG235" s="199"/>
      <c r="AH235" s="199"/>
      <c r="AI235" s="199"/>
      <c r="AJ235" s="199"/>
      <c r="AK235" s="199"/>
      <c r="AL235" s="199"/>
      <c r="AM235" s="199"/>
      <c r="AN235" s="199"/>
      <c r="AO235" s="199"/>
      <c r="AP235" s="199"/>
      <c r="AQ235" s="199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199"/>
      <c r="BD235" s="199"/>
      <c r="BE235" s="199"/>
      <c r="BF235" s="199"/>
    </row>
    <row r="236" spans="12:58" ht="12.75">
      <c r="L236" s="458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199"/>
      <c r="AK236" s="199"/>
      <c r="AL236" s="199"/>
      <c r="AM236" s="199"/>
      <c r="AN236" s="199"/>
      <c r="AO236" s="199"/>
      <c r="AP236" s="199"/>
      <c r="AQ236" s="199"/>
      <c r="AR236" s="199"/>
      <c r="AS236" s="199"/>
      <c r="AT236" s="199"/>
      <c r="AU236" s="199"/>
      <c r="AV236" s="199"/>
      <c r="AW236" s="199"/>
      <c r="AX236" s="199"/>
      <c r="AY236" s="199"/>
      <c r="AZ236" s="199"/>
      <c r="BA236" s="199"/>
      <c r="BB236" s="199"/>
      <c r="BC236" s="199"/>
      <c r="BD236" s="199"/>
      <c r="BE236" s="199"/>
      <c r="BF236" s="199"/>
    </row>
    <row r="237" spans="12:58" ht="12.75">
      <c r="L237" s="458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199"/>
      <c r="AN237" s="199"/>
      <c r="AO237" s="199"/>
      <c r="AP237" s="199"/>
      <c r="AQ237" s="199"/>
      <c r="AR237" s="199"/>
      <c r="AS237" s="199"/>
      <c r="AT237" s="199"/>
      <c r="AU237" s="199"/>
      <c r="AV237" s="199"/>
      <c r="AW237" s="199"/>
      <c r="AX237" s="199"/>
      <c r="AY237" s="199"/>
      <c r="AZ237" s="199"/>
      <c r="BA237" s="199"/>
      <c r="BB237" s="199"/>
      <c r="BC237" s="199"/>
      <c r="BD237" s="199"/>
      <c r="BE237" s="199"/>
      <c r="BF237" s="199"/>
    </row>
    <row r="238" spans="12:58" ht="12.75">
      <c r="L238" s="458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  <c r="AS238" s="199"/>
      <c r="AT238" s="199"/>
      <c r="AU238" s="199"/>
      <c r="AV238" s="199"/>
      <c r="AW238" s="199"/>
      <c r="AX238" s="199"/>
      <c r="AY238" s="199"/>
      <c r="AZ238" s="199"/>
      <c r="BA238" s="199"/>
      <c r="BB238" s="199"/>
      <c r="BC238" s="199"/>
      <c r="BD238" s="199"/>
      <c r="BE238" s="199"/>
      <c r="BF238" s="199"/>
    </row>
    <row r="239" spans="12:58" ht="12.75">
      <c r="L239" s="458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199"/>
      <c r="AD239" s="199"/>
      <c r="AE239" s="199"/>
      <c r="AF239" s="199"/>
      <c r="AG239" s="199"/>
      <c r="AH239" s="199"/>
      <c r="AI239" s="199"/>
      <c r="AJ239" s="199"/>
      <c r="AK239" s="199"/>
      <c r="AL239" s="199"/>
      <c r="AM239" s="199"/>
      <c r="AN239" s="199"/>
      <c r="AO239" s="199"/>
      <c r="AP239" s="199"/>
      <c r="AQ239" s="199"/>
      <c r="AR239" s="199"/>
      <c r="AS239" s="199"/>
      <c r="AT239" s="199"/>
      <c r="AU239" s="199"/>
      <c r="AV239" s="199"/>
      <c r="AW239" s="199"/>
      <c r="AX239" s="199"/>
      <c r="AY239" s="199"/>
      <c r="AZ239" s="199"/>
      <c r="BA239" s="199"/>
      <c r="BB239" s="199"/>
      <c r="BC239" s="199"/>
      <c r="BD239" s="199"/>
      <c r="BE239" s="199"/>
      <c r="BF239" s="199"/>
    </row>
    <row r="240" spans="12:58" ht="12.75">
      <c r="L240" s="458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C240" s="199"/>
      <c r="AD240" s="199"/>
      <c r="AE240" s="199"/>
      <c r="AF240" s="199"/>
      <c r="AG240" s="199"/>
      <c r="AH240" s="199"/>
      <c r="AI240" s="199"/>
      <c r="AJ240" s="199"/>
      <c r="AK240" s="199"/>
      <c r="AL240" s="199"/>
      <c r="AM240" s="199"/>
      <c r="AN240" s="199"/>
      <c r="AO240" s="199"/>
      <c r="AP240" s="199"/>
      <c r="AQ240" s="199"/>
      <c r="AR240" s="199"/>
      <c r="AS240" s="199"/>
      <c r="AT240" s="199"/>
      <c r="AU240" s="199"/>
      <c r="AV240" s="199"/>
      <c r="AW240" s="199"/>
      <c r="AX240" s="199"/>
      <c r="AY240" s="199"/>
      <c r="AZ240" s="199"/>
      <c r="BA240" s="199"/>
      <c r="BB240" s="199"/>
      <c r="BC240" s="199"/>
      <c r="BD240" s="199"/>
      <c r="BE240" s="199"/>
      <c r="BF240" s="199"/>
    </row>
    <row r="241" spans="12:58" ht="12.75">
      <c r="L241" s="458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  <c r="AO241" s="199"/>
      <c r="AP241" s="199"/>
      <c r="AQ241" s="199"/>
      <c r="AR241" s="199"/>
      <c r="AS241" s="199"/>
      <c r="AT241" s="199"/>
      <c r="AU241" s="199"/>
      <c r="AV241" s="199"/>
      <c r="AW241" s="199"/>
      <c r="AX241" s="199"/>
      <c r="AY241" s="199"/>
      <c r="AZ241" s="199"/>
      <c r="BA241" s="199"/>
      <c r="BB241" s="199"/>
      <c r="BC241" s="199"/>
      <c r="BD241" s="199"/>
      <c r="BE241" s="199"/>
      <c r="BF241" s="199"/>
    </row>
    <row r="242" spans="12:58" ht="12.75">
      <c r="L242" s="458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99"/>
      <c r="AO242" s="199"/>
      <c r="AP242" s="199"/>
      <c r="AQ242" s="199"/>
      <c r="AR242" s="199"/>
      <c r="AS242" s="199"/>
      <c r="AT242" s="199"/>
      <c r="AU242" s="199"/>
      <c r="AV242" s="199"/>
      <c r="AW242" s="199"/>
      <c r="AX242" s="199"/>
      <c r="AY242" s="199"/>
      <c r="AZ242" s="199"/>
      <c r="BA242" s="199"/>
      <c r="BB242" s="199"/>
      <c r="BC242" s="199"/>
      <c r="BD242" s="199"/>
      <c r="BE242" s="199"/>
      <c r="BF242" s="199"/>
    </row>
    <row r="243" spans="12:58" ht="12.75">
      <c r="L243" s="458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99"/>
      <c r="AO243" s="199"/>
      <c r="AP243" s="199"/>
      <c r="AQ243" s="199"/>
      <c r="AR243" s="199"/>
      <c r="AS243" s="199"/>
      <c r="AT243" s="199"/>
      <c r="AU243" s="199"/>
      <c r="AV243" s="199"/>
      <c r="AW243" s="199"/>
      <c r="AX243" s="199"/>
      <c r="AY243" s="199"/>
      <c r="AZ243" s="199"/>
      <c r="BA243" s="199"/>
      <c r="BB243" s="199"/>
      <c r="BC243" s="199"/>
      <c r="BD243" s="199"/>
      <c r="BE243" s="199"/>
      <c r="BF243" s="199"/>
    </row>
    <row r="244" spans="12:58" ht="12.75">
      <c r="L244" s="458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199"/>
      <c r="AT244" s="199"/>
      <c r="AU244" s="199"/>
      <c r="AV244" s="199"/>
      <c r="AW244" s="199"/>
      <c r="AX244" s="199"/>
      <c r="AY244" s="199"/>
      <c r="AZ244" s="199"/>
      <c r="BA244" s="199"/>
      <c r="BB244" s="199"/>
      <c r="BC244" s="199"/>
      <c r="BD244" s="199"/>
      <c r="BE244" s="199"/>
      <c r="BF244" s="199"/>
    </row>
    <row r="245" spans="12:58" ht="12.75">
      <c r="L245" s="458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99"/>
      <c r="AO245" s="199"/>
      <c r="AP245" s="199"/>
      <c r="AQ245" s="199"/>
      <c r="AR245" s="199"/>
      <c r="AS245" s="199"/>
      <c r="AT245" s="199"/>
      <c r="AU245" s="199"/>
      <c r="AV245" s="199"/>
      <c r="AW245" s="199"/>
      <c r="AX245" s="199"/>
      <c r="AY245" s="199"/>
      <c r="AZ245" s="199"/>
      <c r="BA245" s="199"/>
      <c r="BB245" s="199"/>
      <c r="BC245" s="199"/>
      <c r="BD245" s="199"/>
      <c r="BE245" s="199"/>
      <c r="BF245" s="199"/>
    </row>
    <row r="246" spans="12:58" ht="12.75">
      <c r="L246" s="458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199"/>
      <c r="AT246" s="199"/>
      <c r="AU246" s="199"/>
      <c r="AV246" s="199"/>
      <c r="AW246" s="199"/>
      <c r="AX246" s="199"/>
      <c r="AY246" s="199"/>
      <c r="AZ246" s="199"/>
      <c r="BA246" s="199"/>
      <c r="BB246" s="199"/>
      <c r="BC246" s="199"/>
      <c r="BD246" s="199"/>
      <c r="BE246" s="199"/>
      <c r="BF246" s="199"/>
    </row>
    <row r="247" spans="12:58" ht="12.75">
      <c r="L247" s="458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199"/>
      <c r="AS247" s="199"/>
      <c r="AT247" s="199"/>
      <c r="AU247" s="199"/>
      <c r="AV247" s="199"/>
      <c r="AW247" s="199"/>
      <c r="AX247" s="199"/>
      <c r="AY247" s="199"/>
      <c r="AZ247" s="199"/>
      <c r="BA247" s="199"/>
      <c r="BB247" s="199"/>
      <c r="BC247" s="199"/>
      <c r="BD247" s="199"/>
      <c r="BE247" s="199"/>
      <c r="BF247" s="199"/>
    </row>
    <row r="248" spans="12:58" ht="12.75">
      <c r="L248" s="458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199"/>
      <c r="AZ248" s="199"/>
      <c r="BA248" s="199"/>
      <c r="BB248" s="199"/>
      <c r="BC248" s="199"/>
      <c r="BD248" s="199"/>
      <c r="BE248" s="199"/>
      <c r="BF248" s="199"/>
    </row>
    <row r="249" spans="12:58" ht="12.75">
      <c r="L249" s="458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</row>
    <row r="250" spans="12:58" ht="12.75">
      <c r="L250" s="458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199"/>
      <c r="AD250" s="199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  <c r="AO250" s="199"/>
      <c r="AP250" s="199"/>
      <c r="AQ250" s="199"/>
      <c r="AR250" s="199"/>
      <c r="AS250" s="199"/>
      <c r="AT250" s="199"/>
      <c r="AU250" s="199"/>
      <c r="AV250" s="199"/>
      <c r="AW250" s="199"/>
      <c r="AX250" s="199"/>
      <c r="AY250" s="199"/>
      <c r="AZ250" s="199"/>
      <c r="BA250" s="199"/>
      <c r="BB250" s="199"/>
      <c r="BC250" s="199"/>
      <c r="BD250" s="199"/>
      <c r="BE250" s="199"/>
      <c r="BF250" s="199"/>
    </row>
    <row r="251" spans="12:58" ht="12.75">
      <c r="L251" s="458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  <c r="AS251" s="199"/>
      <c r="AT251" s="199"/>
      <c r="AU251" s="199"/>
      <c r="AV251" s="199"/>
      <c r="AW251" s="199"/>
      <c r="AX251" s="199"/>
      <c r="AY251" s="199"/>
      <c r="AZ251" s="199"/>
      <c r="BA251" s="199"/>
      <c r="BB251" s="199"/>
      <c r="BC251" s="199"/>
      <c r="BD251" s="199"/>
      <c r="BE251" s="199"/>
      <c r="BF251" s="199"/>
    </row>
    <row r="252" spans="12:58" ht="12.75">
      <c r="L252" s="458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199"/>
      <c r="AS252" s="199"/>
      <c r="AT252" s="199"/>
      <c r="AU252" s="199"/>
      <c r="AV252" s="199"/>
      <c r="AW252" s="199"/>
      <c r="AX252" s="199"/>
      <c r="AY252" s="199"/>
      <c r="AZ252" s="199"/>
      <c r="BA252" s="199"/>
      <c r="BB252" s="199"/>
      <c r="BC252" s="199"/>
      <c r="BD252" s="199"/>
      <c r="BE252" s="199"/>
      <c r="BF252" s="199"/>
    </row>
    <row r="253" spans="12:58" ht="12.75">
      <c r="L253" s="458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199"/>
      <c r="AD253" s="199"/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  <c r="AO253" s="199"/>
      <c r="AP253" s="199"/>
      <c r="AQ253" s="199"/>
      <c r="AR253" s="199"/>
      <c r="AS253" s="199"/>
      <c r="AT253" s="199"/>
      <c r="AU253" s="199"/>
      <c r="AV253" s="199"/>
      <c r="AW253" s="199"/>
      <c r="AX253" s="199"/>
      <c r="AY253" s="199"/>
      <c r="AZ253" s="199"/>
      <c r="BA253" s="199"/>
      <c r="BB253" s="199"/>
      <c r="BC253" s="199"/>
      <c r="BD253" s="199"/>
      <c r="BE253" s="199"/>
      <c r="BF253" s="199"/>
    </row>
    <row r="254" spans="12:58" ht="12.75">
      <c r="L254" s="458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  <c r="AA254" s="199"/>
      <c r="AB254" s="199"/>
      <c r="AC254" s="199"/>
      <c r="AD254" s="199"/>
      <c r="AE254" s="199"/>
      <c r="AF254" s="199"/>
      <c r="AG254" s="199"/>
      <c r="AH254" s="199"/>
      <c r="AI254" s="199"/>
      <c r="AJ254" s="199"/>
      <c r="AK254" s="199"/>
      <c r="AL254" s="199"/>
      <c r="AM254" s="199"/>
      <c r="AN254" s="199"/>
      <c r="AO254" s="199"/>
      <c r="AP254" s="199"/>
      <c r="AQ254" s="199"/>
      <c r="AR254" s="199"/>
      <c r="AS254" s="199"/>
      <c r="AT254" s="199"/>
      <c r="AU254" s="199"/>
      <c r="AV254" s="199"/>
      <c r="AW254" s="199"/>
      <c r="AX254" s="199"/>
      <c r="AY254" s="199"/>
      <c r="AZ254" s="199"/>
      <c r="BA254" s="199"/>
      <c r="BB254" s="199"/>
      <c r="BC254" s="199"/>
      <c r="BD254" s="199"/>
      <c r="BE254" s="199"/>
      <c r="BF254" s="199"/>
    </row>
    <row r="255" spans="12:58" ht="12.75">
      <c r="L255" s="458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  <c r="W255" s="199"/>
      <c r="X255" s="199"/>
      <c r="Y255" s="199"/>
      <c r="Z255" s="199"/>
      <c r="AA255" s="199"/>
      <c r="AB255" s="199"/>
      <c r="AC255" s="199"/>
      <c r="AD255" s="199"/>
      <c r="AE255" s="199"/>
      <c r="AF255" s="199"/>
      <c r="AG255" s="199"/>
      <c r="AH255" s="199"/>
      <c r="AI255" s="199"/>
      <c r="AJ255" s="199"/>
      <c r="AK255" s="199"/>
      <c r="AL255" s="199"/>
      <c r="AM255" s="199"/>
      <c r="AN255" s="199"/>
      <c r="AO255" s="199"/>
      <c r="AP255" s="199"/>
      <c r="AQ255" s="199"/>
      <c r="AR255" s="199"/>
      <c r="AS255" s="199"/>
      <c r="AT255" s="199"/>
      <c r="AU255" s="199"/>
      <c r="AV255" s="199"/>
      <c r="AW255" s="199"/>
      <c r="AX255" s="199"/>
      <c r="AY255" s="199"/>
      <c r="AZ255" s="199"/>
      <c r="BA255" s="199"/>
      <c r="BB255" s="199"/>
      <c r="BC255" s="199"/>
      <c r="BD255" s="199"/>
      <c r="BE255" s="199"/>
      <c r="BF255" s="199"/>
    </row>
    <row r="256" spans="12:58" ht="12.75">
      <c r="L256" s="458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  <c r="AC256" s="199"/>
      <c r="AD256" s="199"/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199"/>
      <c r="AZ256" s="199"/>
      <c r="BA256" s="199"/>
      <c r="BB256" s="199"/>
      <c r="BC256" s="199"/>
      <c r="BD256" s="199"/>
      <c r="BE256" s="199"/>
      <c r="BF256" s="199"/>
    </row>
    <row r="257" spans="12:58" ht="12.75">
      <c r="L257" s="458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  <c r="AC257" s="199"/>
      <c r="AD257" s="199"/>
      <c r="AE257" s="199"/>
      <c r="AF257" s="199"/>
      <c r="AG257" s="199"/>
      <c r="AH257" s="199"/>
      <c r="AI257" s="199"/>
      <c r="AJ257" s="199"/>
      <c r="AK257" s="199"/>
      <c r="AL257" s="199"/>
      <c r="AM257" s="199"/>
      <c r="AN257" s="199"/>
      <c r="AO257" s="199"/>
      <c r="AP257" s="199"/>
      <c r="AQ257" s="199"/>
      <c r="AR257" s="199"/>
      <c r="AS257" s="199"/>
      <c r="AT257" s="199"/>
      <c r="AU257" s="199"/>
      <c r="AV257" s="199"/>
      <c r="AW257" s="199"/>
      <c r="AX257" s="199"/>
      <c r="AY257" s="199"/>
      <c r="AZ257" s="199"/>
      <c r="BA257" s="199"/>
      <c r="BB257" s="199"/>
      <c r="BC257" s="199"/>
      <c r="BD257" s="199"/>
      <c r="BE257" s="199"/>
      <c r="BF257" s="199"/>
    </row>
    <row r="258" spans="12:58" ht="12.75">
      <c r="L258" s="458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C258" s="199"/>
      <c r="AD258" s="199"/>
      <c r="AE258" s="199"/>
      <c r="AF258" s="199"/>
      <c r="AG258" s="199"/>
      <c r="AH258" s="199"/>
      <c r="AI258" s="199"/>
      <c r="AJ258" s="199"/>
      <c r="AK258" s="199"/>
      <c r="AL258" s="199"/>
      <c r="AM258" s="199"/>
      <c r="AN258" s="199"/>
      <c r="AO258" s="199"/>
      <c r="AP258" s="199"/>
      <c r="AQ258" s="199"/>
      <c r="AR258" s="199"/>
      <c r="AS258" s="199"/>
      <c r="AT258" s="199"/>
      <c r="AU258" s="199"/>
      <c r="AV258" s="199"/>
      <c r="AW258" s="199"/>
      <c r="AX258" s="199"/>
      <c r="AY258" s="199"/>
      <c r="AZ258" s="199"/>
      <c r="BA258" s="199"/>
      <c r="BB258" s="199"/>
      <c r="BC258" s="199"/>
      <c r="BD258" s="199"/>
      <c r="BE258" s="199"/>
      <c r="BF258" s="199"/>
    </row>
    <row r="259" spans="12:58" ht="12.75">
      <c r="L259" s="458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199"/>
      <c r="AD259" s="199"/>
      <c r="AE259" s="199"/>
      <c r="AF259" s="199"/>
      <c r="AG259" s="199"/>
      <c r="AH259" s="199"/>
      <c r="AI259" s="199"/>
      <c r="AJ259" s="199"/>
      <c r="AK259" s="199"/>
      <c r="AL259" s="199"/>
      <c r="AM259" s="199"/>
      <c r="AN259" s="199"/>
      <c r="AO259" s="199"/>
      <c r="AP259" s="199"/>
      <c r="AQ259" s="199"/>
      <c r="AR259" s="199"/>
      <c r="AS259" s="199"/>
      <c r="AT259" s="199"/>
      <c r="AU259" s="199"/>
      <c r="AV259" s="199"/>
      <c r="AW259" s="199"/>
      <c r="AX259" s="199"/>
      <c r="AY259" s="199"/>
      <c r="AZ259" s="199"/>
      <c r="BA259" s="199"/>
      <c r="BB259" s="199"/>
      <c r="BC259" s="199"/>
      <c r="BD259" s="199"/>
      <c r="BE259" s="199"/>
      <c r="BF259" s="199"/>
    </row>
    <row r="260" spans="12:58" ht="12.75">
      <c r="L260" s="458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  <c r="AC260" s="199"/>
      <c r="AD260" s="199"/>
      <c r="AE260" s="199"/>
      <c r="AF260" s="199"/>
      <c r="AG260" s="199"/>
      <c r="AH260" s="199"/>
      <c r="AI260" s="199"/>
      <c r="AJ260" s="199"/>
      <c r="AK260" s="199"/>
      <c r="AL260" s="199"/>
      <c r="AM260" s="199"/>
      <c r="AN260" s="199"/>
      <c r="AO260" s="199"/>
      <c r="AP260" s="199"/>
      <c r="AQ260" s="199"/>
      <c r="AR260" s="199"/>
      <c r="AS260" s="199"/>
      <c r="AT260" s="199"/>
      <c r="AU260" s="199"/>
      <c r="AV260" s="199"/>
      <c r="AW260" s="199"/>
      <c r="AX260" s="199"/>
      <c r="AY260" s="199"/>
      <c r="AZ260" s="199"/>
      <c r="BA260" s="199"/>
      <c r="BB260" s="199"/>
      <c r="BC260" s="199"/>
      <c r="BD260" s="199"/>
      <c r="BE260" s="199"/>
      <c r="BF260" s="199"/>
    </row>
    <row r="261" spans="12:58" ht="12.75">
      <c r="L261" s="458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  <c r="AO261" s="199"/>
      <c r="AP261" s="199"/>
      <c r="AQ261" s="199"/>
      <c r="AR261" s="199"/>
      <c r="AS261" s="199"/>
      <c r="AT261" s="199"/>
      <c r="AU261" s="199"/>
      <c r="AV261" s="199"/>
      <c r="AW261" s="199"/>
      <c r="AX261" s="199"/>
      <c r="AY261" s="199"/>
      <c r="AZ261" s="199"/>
      <c r="BA261" s="199"/>
      <c r="BB261" s="199"/>
      <c r="BC261" s="199"/>
      <c r="BD261" s="199"/>
      <c r="BE261" s="199"/>
      <c r="BF261" s="199"/>
    </row>
    <row r="262" spans="12:58" ht="12.75">
      <c r="L262" s="458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199"/>
      <c r="AK262" s="199"/>
      <c r="AL262" s="199"/>
      <c r="AM262" s="199"/>
      <c r="AN262" s="199"/>
      <c r="AO262" s="199"/>
      <c r="AP262" s="199"/>
      <c r="AQ262" s="199"/>
      <c r="AR262" s="199"/>
      <c r="AS262" s="199"/>
      <c r="AT262" s="199"/>
      <c r="AU262" s="199"/>
      <c r="AV262" s="199"/>
      <c r="AW262" s="199"/>
      <c r="AX262" s="199"/>
      <c r="AY262" s="199"/>
      <c r="AZ262" s="199"/>
      <c r="BA262" s="199"/>
      <c r="BB262" s="199"/>
      <c r="BC262" s="199"/>
      <c r="BD262" s="199"/>
      <c r="BE262" s="199"/>
      <c r="BF262" s="199"/>
    </row>
    <row r="263" spans="12:58" ht="12.75">
      <c r="L263" s="458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199"/>
      <c r="AK263" s="199"/>
      <c r="AL263" s="199"/>
      <c r="AM263" s="199"/>
      <c r="AN263" s="199"/>
      <c r="AO263" s="199"/>
      <c r="AP263" s="199"/>
      <c r="AQ263" s="199"/>
      <c r="AR263" s="199"/>
      <c r="AS263" s="199"/>
      <c r="AT263" s="199"/>
      <c r="AU263" s="199"/>
      <c r="AV263" s="199"/>
      <c r="AW263" s="199"/>
      <c r="AX263" s="199"/>
      <c r="AY263" s="199"/>
      <c r="AZ263" s="199"/>
      <c r="BA263" s="199"/>
      <c r="BB263" s="199"/>
      <c r="BC263" s="199"/>
      <c r="BD263" s="199"/>
      <c r="BE263" s="199"/>
      <c r="BF263" s="199"/>
    </row>
    <row r="264" spans="12:58" ht="12.75">
      <c r="L264" s="458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  <c r="AS264" s="199"/>
      <c r="AT264" s="199"/>
      <c r="AU264" s="199"/>
      <c r="AV264" s="199"/>
      <c r="AW264" s="199"/>
      <c r="AX264" s="199"/>
      <c r="AY264" s="199"/>
      <c r="AZ264" s="199"/>
      <c r="BA264" s="199"/>
      <c r="BB264" s="199"/>
      <c r="BC264" s="199"/>
      <c r="BD264" s="199"/>
      <c r="BE264" s="199"/>
      <c r="BF264" s="199"/>
    </row>
    <row r="265" spans="12:58" ht="12.75">
      <c r="L265" s="458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  <c r="AS265" s="199"/>
      <c r="AT265" s="199"/>
      <c r="AU265" s="199"/>
      <c r="AV265" s="199"/>
      <c r="AW265" s="199"/>
      <c r="AX265" s="199"/>
      <c r="AY265" s="199"/>
      <c r="AZ265" s="199"/>
      <c r="BA265" s="199"/>
      <c r="BB265" s="199"/>
      <c r="BC265" s="199"/>
      <c r="BD265" s="199"/>
      <c r="BE265" s="199"/>
      <c r="BF265" s="199"/>
    </row>
    <row r="266" spans="12:58" ht="12.75">
      <c r="L266" s="458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199"/>
      <c r="AF266" s="199"/>
      <c r="AG266" s="199"/>
      <c r="AH266" s="199"/>
      <c r="AI266" s="199"/>
      <c r="AJ266" s="199"/>
      <c r="AK266" s="199"/>
      <c r="AL266" s="199"/>
      <c r="AM266" s="199"/>
      <c r="AN266" s="199"/>
      <c r="AO266" s="199"/>
      <c r="AP266" s="199"/>
      <c r="AQ266" s="199"/>
      <c r="AR266" s="199"/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199"/>
      <c r="BD266" s="199"/>
      <c r="BE266" s="199"/>
      <c r="BF266" s="199"/>
    </row>
    <row r="267" spans="12:58" ht="12.75">
      <c r="L267" s="458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  <c r="AA267" s="199"/>
      <c r="AB267" s="199"/>
      <c r="AC267" s="199"/>
      <c r="AD267" s="199"/>
      <c r="AE267" s="199"/>
      <c r="AF267" s="199"/>
      <c r="AG267" s="199"/>
      <c r="AH267" s="199"/>
      <c r="AI267" s="199"/>
      <c r="AJ267" s="199"/>
      <c r="AK267" s="199"/>
      <c r="AL267" s="199"/>
      <c r="AM267" s="199"/>
      <c r="AN267" s="199"/>
      <c r="AO267" s="199"/>
      <c r="AP267" s="199"/>
      <c r="AQ267" s="199"/>
      <c r="AR267" s="199"/>
      <c r="AS267" s="199"/>
      <c r="AT267" s="199"/>
      <c r="AU267" s="199"/>
      <c r="AV267" s="199"/>
      <c r="AW267" s="199"/>
      <c r="AX267" s="199"/>
      <c r="AY267" s="199"/>
      <c r="AZ267" s="199"/>
      <c r="BA267" s="199"/>
      <c r="BB267" s="199"/>
      <c r="BC267" s="199"/>
      <c r="BD267" s="199"/>
      <c r="BE267" s="199"/>
      <c r="BF267" s="199"/>
    </row>
    <row r="268" spans="12:58" ht="12.75">
      <c r="L268" s="458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199"/>
      <c r="AK268" s="199"/>
      <c r="AL268" s="199"/>
      <c r="AM268" s="199"/>
      <c r="AN268" s="199"/>
      <c r="AO268" s="199"/>
      <c r="AP268" s="199"/>
      <c r="AQ268" s="199"/>
      <c r="AR268" s="199"/>
      <c r="AS268" s="199"/>
      <c r="AT268" s="199"/>
      <c r="AU268" s="199"/>
      <c r="AV268" s="199"/>
      <c r="AW268" s="199"/>
      <c r="AX268" s="199"/>
      <c r="AY268" s="199"/>
      <c r="AZ268" s="199"/>
      <c r="BA268" s="199"/>
      <c r="BB268" s="199"/>
      <c r="BC268" s="199"/>
      <c r="BD268" s="199"/>
      <c r="BE268" s="199"/>
      <c r="BF268" s="199"/>
    </row>
    <row r="269" spans="12:58" ht="12.75">
      <c r="L269" s="458"/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</row>
    <row r="270" spans="12:58" ht="12.75">
      <c r="L270" s="458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  <c r="AA270" s="199"/>
      <c r="AB270" s="199"/>
      <c r="AC270" s="199"/>
      <c r="AD270" s="199"/>
      <c r="AE270" s="199"/>
      <c r="AF270" s="199"/>
      <c r="AG270" s="199"/>
      <c r="AH270" s="199"/>
      <c r="AI270" s="199"/>
      <c r="AJ270" s="199"/>
      <c r="AK270" s="199"/>
      <c r="AL270" s="199"/>
      <c r="AM270" s="199"/>
      <c r="AN270" s="199"/>
      <c r="AO270" s="199"/>
      <c r="AP270" s="199"/>
      <c r="AQ270" s="199"/>
      <c r="AR270" s="199"/>
      <c r="AS270" s="199"/>
      <c r="AT270" s="199"/>
      <c r="AU270" s="199"/>
      <c r="AV270" s="199"/>
      <c r="AW270" s="199"/>
      <c r="AX270" s="199"/>
      <c r="AY270" s="199"/>
      <c r="AZ270" s="199"/>
      <c r="BA270" s="199"/>
      <c r="BB270" s="199"/>
      <c r="BC270" s="199"/>
      <c r="BD270" s="199"/>
      <c r="BE270" s="199"/>
      <c r="BF270" s="199"/>
    </row>
    <row r="271" spans="12:58" ht="12.75">
      <c r="L271" s="458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</row>
    <row r="272" spans="12:58" ht="12.75">
      <c r="L272" s="458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199"/>
      <c r="AK272" s="199"/>
      <c r="AL272" s="199"/>
      <c r="AM272" s="199"/>
      <c r="AN272" s="199"/>
      <c r="AO272" s="199"/>
      <c r="AP272" s="199"/>
      <c r="AQ272" s="199"/>
      <c r="AR272" s="199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199"/>
      <c r="BC272" s="199"/>
      <c r="BD272" s="199"/>
      <c r="BE272" s="199"/>
      <c r="BF272" s="199"/>
    </row>
    <row r="273" spans="12:58" ht="12.75">
      <c r="L273" s="458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199"/>
      <c r="AY273" s="199"/>
      <c r="AZ273" s="199"/>
      <c r="BA273" s="199"/>
      <c r="BB273" s="199"/>
      <c r="BC273" s="199"/>
      <c r="BD273" s="199"/>
      <c r="BE273" s="199"/>
      <c r="BF273" s="199"/>
    </row>
    <row r="274" spans="12:58" ht="12.75">
      <c r="L274" s="458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</row>
    <row r="275" spans="12:58" ht="12.75">
      <c r="L275" s="458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C275" s="199"/>
      <c r="AD275" s="199"/>
      <c r="AE275" s="199"/>
      <c r="AF275" s="199"/>
      <c r="AG275" s="199"/>
      <c r="AH275" s="199"/>
      <c r="AI275" s="199"/>
      <c r="AJ275" s="199"/>
      <c r="AK275" s="199"/>
      <c r="AL275" s="199"/>
      <c r="AM275" s="199"/>
      <c r="AN275" s="199"/>
      <c r="AO275" s="199"/>
      <c r="AP275" s="199"/>
      <c r="AQ275" s="199"/>
      <c r="AR275" s="199"/>
      <c r="AS275" s="199"/>
      <c r="AT275" s="199"/>
      <c r="AU275" s="199"/>
      <c r="AV275" s="199"/>
      <c r="AW275" s="199"/>
      <c r="AX275" s="199"/>
      <c r="AY275" s="199"/>
      <c r="AZ275" s="199"/>
      <c r="BA275" s="199"/>
      <c r="BB275" s="199"/>
      <c r="BC275" s="199"/>
      <c r="BD275" s="199"/>
      <c r="BE275" s="199"/>
      <c r="BF275" s="199"/>
    </row>
    <row r="276" spans="12:58" ht="12.75">
      <c r="L276" s="458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199"/>
      <c r="AK276" s="199"/>
      <c r="AL276" s="199"/>
      <c r="AM276" s="199"/>
      <c r="AN276" s="199"/>
      <c r="AO276" s="199"/>
      <c r="AP276" s="199"/>
      <c r="AQ276" s="199"/>
      <c r="AR276" s="199"/>
      <c r="AS276" s="199"/>
      <c r="AT276" s="199"/>
      <c r="AU276" s="199"/>
      <c r="AV276" s="199"/>
      <c r="AW276" s="199"/>
      <c r="AX276" s="199"/>
      <c r="AY276" s="199"/>
      <c r="AZ276" s="199"/>
      <c r="BA276" s="199"/>
      <c r="BB276" s="199"/>
      <c r="BC276" s="199"/>
      <c r="BD276" s="199"/>
      <c r="BE276" s="199"/>
      <c r="BF276" s="199"/>
    </row>
    <row r="277" spans="12:58" ht="12.75">
      <c r="L277" s="458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99"/>
      <c r="AB277" s="199"/>
      <c r="AC277" s="199"/>
      <c r="AD277" s="199"/>
      <c r="AE277" s="199"/>
      <c r="AF277" s="199"/>
      <c r="AG277" s="199"/>
      <c r="AH277" s="199"/>
      <c r="AI277" s="199"/>
      <c r="AJ277" s="199"/>
      <c r="AK277" s="199"/>
      <c r="AL277" s="199"/>
      <c r="AM277" s="199"/>
      <c r="AN277" s="199"/>
      <c r="AO277" s="199"/>
      <c r="AP277" s="199"/>
      <c r="AQ277" s="199"/>
      <c r="AR277" s="199"/>
      <c r="AS277" s="199"/>
      <c r="AT277" s="199"/>
      <c r="AU277" s="199"/>
      <c r="AV277" s="199"/>
      <c r="AW277" s="199"/>
      <c r="AX277" s="199"/>
      <c r="AY277" s="199"/>
      <c r="AZ277" s="199"/>
      <c r="BA277" s="199"/>
      <c r="BB277" s="199"/>
      <c r="BC277" s="199"/>
      <c r="BD277" s="199"/>
      <c r="BE277" s="199"/>
      <c r="BF277" s="199"/>
    </row>
    <row r="278" spans="12:58" ht="12.75">
      <c r="L278" s="458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199"/>
      <c r="AA278" s="199"/>
      <c r="AB278" s="199"/>
      <c r="AC278" s="199"/>
      <c r="AD278" s="199"/>
      <c r="AE278" s="199"/>
      <c r="AF278" s="199"/>
      <c r="AG278" s="199"/>
      <c r="AH278" s="199"/>
      <c r="AI278" s="199"/>
      <c r="AJ278" s="199"/>
      <c r="AK278" s="199"/>
      <c r="AL278" s="199"/>
      <c r="AM278" s="199"/>
      <c r="AN278" s="199"/>
      <c r="AO278" s="199"/>
      <c r="AP278" s="199"/>
      <c r="AQ278" s="199"/>
      <c r="AR278" s="199"/>
      <c r="AS278" s="199"/>
      <c r="AT278" s="199"/>
      <c r="AU278" s="199"/>
      <c r="AV278" s="199"/>
      <c r="AW278" s="199"/>
      <c r="AX278" s="199"/>
      <c r="AY278" s="199"/>
      <c r="AZ278" s="199"/>
      <c r="BA278" s="199"/>
      <c r="BB278" s="199"/>
      <c r="BC278" s="199"/>
      <c r="BD278" s="199"/>
      <c r="BE278" s="199"/>
      <c r="BF278" s="199"/>
    </row>
    <row r="279" spans="12:58" ht="12.75">
      <c r="L279" s="458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99"/>
      <c r="AB279" s="199"/>
      <c r="AC279" s="199"/>
      <c r="AD279" s="199"/>
      <c r="AE279" s="199"/>
      <c r="AF279" s="199"/>
      <c r="AG279" s="199"/>
      <c r="AH279" s="199"/>
      <c r="AI279" s="199"/>
      <c r="AJ279" s="199"/>
      <c r="AK279" s="199"/>
      <c r="AL279" s="199"/>
      <c r="AM279" s="199"/>
      <c r="AN279" s="199"/>
      <c r="AO279" s="199"/>
      <c r="AP279" s="199"/>
      <c r="AQ279" s="199"/>
      <c r="AR279" s="199"/>
      <c r="AS279" s="199"/>
      <c r="AT279" s="199"/>
      <c r="AU279" s="199"/>
      <c r="AV279" s="199"/>
      <c r="AW279" s="199"/>
      <c r="AX279" s="199"/>
      <c r="AY279" s="199"/>
      <c r="AZ279" s="199"/>
      <c r="BA279" s="199"/>
      <c r="BB279" s="199"/>
      <c r="BC279" s="199"/>
      <c r="BD279" s="199"/>
      <c r="BE279" s="199"/>
      <c r="BF279" s="199"/>
    </row>
    <row r="280" spans="12:58" ht="12.75">
      <c r="L280" s="458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  <c r="Z280" s="199"/>
      <c r="AA280" s="199"/>
      <c r="AB280" s="199"/>
      <c r="AC280" s="199"/>
      <c r="AD280" s="199"/>
      <c r="AE280" s="199"/>
      <c r="AF280" s="199"/>
      <c r="AG280" s="199"/>
      <c r="AH280" s="199"/>
      <c r="AI280" s="199"/>
      <c r="AJ280" s="199"/>
      <c r="AK280" s="199"/>
      <c r="AL280" s="199"/>
      <c r="AM280" s="199"/>
      <c r="AN280" s="199"/>
      <c r="AO280" s="199"/>
      <c r="AP280" s="199"/>
      <c r="AQ280" s="199"/>
      <c r="AR280" s="199"/>
      <c r="AS280" s="199"/>
      <c r="AT280" s="199"/>
      <c r="AU280" s="199"/>
      <c r="AV280" s="199"/>
      <c r="AW280" s="199"/>
      <c r="AX280" s="199"/>
      <c r="AY280" s="199"/>
      <c r="AZ280" s="199"/>
      <c r="BA280" s="199"/>
      <c r="BB280" s="199"/>
      <c r="BC280" s="199"/>
      <c r="BD280" s="199"/>
      <c r="BE280" s="199"/>
      <c r="BF280" s="199"/>
    </row>
    <row r="281" spans="12:58" ht="12.75">
      <c r="L281" s="458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99"/>
      <c r="AF281" s="199"/>
      <c r="AG281" s="199"/>
      <c r="AH281" s="199"/>
      <c r="AI281" s="199"/>
      <c r="AJ281" s="199"/>
      <c r="AK281" s="199"/>
      <c r="AL281" s="199"/>
      <c r="AM281" s="199"/>
      <c r="AN281" s="199"/>
      <c r="AO281" s="199"/>
      <c r="AP281" s="199"/>
      <c r="AQ281" s="199"/>
      <c r="AR281" s="199"/>
      <c r="AS281" s="199"/>
      <c r="AT281" s="199"/>
      <c r="AU281" s="199"/>
      <c r="AV281" s="199"/>
      <c r="AW281" s="199"/>
      <c r="AX281" s="199"/>
      <c r="AY281" s="199"/>
      <c r="AZ281" s="199"/>
      <c r="BA281" s="199"/>
      <c r="BB281" s="199"/>
      <c r="BC281" s="199"/>
      <c r="BD281" s="199"/>
      <c r="BE281" s="199"/>
      <c r="BF281" s="199"/>
    </row>
    <row r="282" spans="12:58" ht="12.75">
      <c r="L282" s="458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99"/>
      <c r="AB282" s="199"/>
      <c r="AC282" s="199"/>
      <c r="AD282" s="199"/>
      <c r="AE282" s="199"/>
      <c r="AF282" s="199"/>
      <c r="AG282" s="199"/>
      <c r="AH282" s="199"/>
      <c r="AI282" s="199"/>
      <c r="AJ282" s="199"/>
      <c r="AK282" s="199"/>
      <c r="AL282" s="199"/>
      <c r="AM282" s="199"/>
      <c r="AN282" s="199"/>
      <c r="AO282" s="199"/>
      <c r="AP282" s="199"/>
      <c r="AQ282" s="199"/>
      <c r="AR282" s="199"/>
      <c r="AS282" s="199"/>
      <c r="AT282" s="199"/>
      <c r="AU282" s="199"/>
      <c r="AV282" s="199"/>
      <c r="AW282" s="199"/>
      <c r="AX282" s="199"/>
      <c r="AY282" s="199"/>
      <c r="AZ282" s="199"/>
      <c r="BA282" s="199"/>
      <c r="BB282" s="199"/>
      <c r="BC282" s="199"/>
      <c r="BD282" s="199"/>
      <c r="BE282" s="199"/>
      <c r="BF282" s="199"/>
    </row>
    <row r="283" spans="12:58" ht="12.75">
      <c r="L283" s="458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C283" s="199"/>
      <c r="AD283" s="199"/>
      <c r="AE283" s="199"/>
      <c r="AF283" s="199"/>
      <c r="AG283" s="199"/>
      <c r="AH283" s="199"/>
      <c r="AI283" s="199"/>
      <c r="AJ283" s="199"/>
      <c r="AK283" s="199"/>
      <c r="AL283" s="199"/>
      <c r="AM283" s="199"/>
      <c r="AN283" s="199"/>
      <c r="AO283" s="199"/>
      <c r="AP283" s="199"/>
      <c r="AQ283" s="199"/>
      <c r="AR283" s="199"/>
      <c r="AS283" s="199"/>
      <c r="AT283" s="199"/>
      <c r="AU283" s="199"/>
      <c r="AV283" s="199"/>
      <c r="AW283" s="199"/>
      <c r="AX283" s="199"/>
      <c r="AY283" s="199"/>
      <c r="AZ283" s="199"/>
      <c r="BA283" s="199"/>
      <c r="BB283" s="199"/>
      <c r="BC283" s="199"/>
      <c r="BD283" s="199"/>
      <c r="BE283" s="199"/>
      <c r="BF283" s="199"/>
    </row>
    <row r="284" spans="12:58" ht="12.75">
      <c r="L284" s="458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199"/>
      <c r="AB284" s="199"/>
      <c r="AC284" s="199"/>
      <c r="AD284" s="199"/>
      <c r="AE284" s="199"/>
      <c r="AF284" s="199"/>
      <c r="AG284" s="199"/>
      <c r="AH284" s="199"/>
      <c r="AI284" s="199"/>
      <c r="AJ284" s="199"/>
      <c r="AK284" s="199"/>
      <c r="AL284" s="199"/>
      <c r="AM284" s="199"/>
      <c r="AN284" s="199"/>
      <c r="AO284" s="199"/>
      <c r="AP284" s="199"/>
      <c r="AQ284" s="199"/>
      <c r="AR284" s="199"/>
      <c r="AS284" s="199"/>
      <c r="AT284" s="199"/>
      <c r="AU284" s="199"/>
      <c r="AV284" s="199"/>
      <c r="AW284" s="199"/>
      <c r="AX284" s="199"/>
      <c r="AY284" s="199"/>
      <c r="AZ284" s="199"/>
      <c r="BA284" s="199"/>
      <c r="BB284" s="199"/>
      <c r="BC284" s="199"/>
      <c r="BD284" s="199"/>
      <c r="BE284" s="199"/>
      <c r="BF284" s="199"/>
    </row>
    <row r="285" spans="12:58" ht="12.75">
      <c r="L285" s="458"/>
      <c r="M285" s="199"/>
      <c r="N285" s="199"/>
      <c r="O285" s="199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  <c r="AA285" s="199"/>
      <c r="AB285" s="199"/>
      <c r="AC285" s="199"/>
      <c r="AD285" s="199"/>
      <c r="AE285" s="199"/>
      <c r="AF285" s="199"/>
      <c r="AG285" s="199"/>
      <c r="AH285" s="199"/>
      <c r="AI285" s="199"/>
      <c r="AJ285" s="199"/>
      <c r="AK285" s="199"/>
      <c r="AL285" s="199"/>
      <c r="AM285" s="199"/>
      <c r="AN285" s="199"/>
      <c r="AO285" s="199"/>
      <c r="AP285" s="199"/>
      <c r="AQ285" s="199"/>
      <c r="AR285" s="199"/>
      <c r="AS285" s="199"/>
      <c r="AT285" s="199"/>
      <c r="AU285" s="199"/>
      <c r="AV285" s="199"/>
      <c r="AW285" s="199"/>
      <c r="AX285" s="199"/>
      <c r="AY285" s="199"/>
      <c r="AZ285" s="199"/>
      <c r="BA285" s="199"/>
      <c r="BB285" s="199"/>
      <c r="BC285" s="199"/>
      <c r="BD285" s="199"/>
      <c r="BE285" s="199"/>
      <c r="BF285" s="199"/>
    </row>
    <row r="286" spans="12:58" ht="12.75">
      <c r="L286" s="458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199"/>
      <c r="AD286" s="199"/>
      <c r="AE286" s="199"/>
      <c r="AF286" s="199"/>
      <c r="AG286" s="199"/>
      <c r="AH286" s="199"/>
      <c r="AI286" s="199"/>
      <c r="AJ286" s="199"/>
      <c r="AK286" s="199"/>
      <c r="AL286" s="199"/>
      <c r="AM286" s="199"/>
      <c r="AN286" s="199"/>
      <c r="AO286" s="199"/>
      <c r="AP286" s="199"/>
      <c r="AQ286" s="199"/>
      <c r="AR286" s="199"/>
      <c r="AS286" s="199"/>
      <c r="AT286" s="199"/>
      <c r="AU286" s="199"/>
      <c r="AV286" s="199"/>
      <c r="AW286" s="199"/>
      <c r="AX286" s="199"/>
      <c r="AY286" s="199"/>
      <c r="AZ286" s="199"/>
      <c r="BA286" s="199"/>
      <c r="BB286" s="199"/>
      <c r="BC286" s="199"/>
      <c r="BD286" s="199"/>
      <c r="BE286" s="199"/>
      <c r="BF286" s="199"/>
    </row>
    <row r="287" spans="12:58" ht="12.75">
      <c r="L287" s="458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199"/>
      <c r="AB287" s="199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199"/>
      <c r="BA287" s="199"/>
      <c r="BB287" s="199"/>
      <c r="BC287" s="199"/>
      <c r="BD287" s="199"/>
      <c r="BE287" s="199"/>
      <c r="BF287" s="199"/>
    </row>
    <row r="288" spans="12:58" ht="12.75">
      <c r="L288" s="458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  <c r="AA288" s="199"/>
      <c r="AB288" s="199"/>
      <c r="AC288" s="199"/>
      <c r="AD288" s="199"/>
      <c r="AE288" s="199"/>
      <c r="AF288" s="199"/>
      <c r="AG288" s="199"/>
      <c r="AH288" s="199"/>
      <c r="AI288" s="199"/>
      <c r="AJ288" s="199"/>
      <c r="AK288" s="199"/>
      <c r="AL288" s="199"/>
      <c r="AM288" s="199"/>
      <c r="AN288" s="199"/>
      <c r="AO288" s="199"/>
      <c r="AP288" s="199"/>
      <c r="AQ288" s="199"/>
      <c r="AR288" s="199"/>
      <c r="AS288" s="199"/>
      <c r="AT288" s="199"/>
      <c r="AU288" s="199"/>
      <c r="AV288" s="199"/>
      <c r="AW288" s="199"/>
      <c r="AX288" s="199"/>
      <c r="AY288" s="199"/>
      <c r="AZ288" s="199"/>
      <c r="BA288" s="199"/>
      <c r="BB288" s="199"/>
      <c r="BC288" s="199"/>
      <c r="BD288" s="199"/>
      <c r="BE288" s="199"/>
      <c r="BF288" s="199"/>
    </row>
    <row r="289" spans="12:58" ht="12.75">
      <c r="L289" s="458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  <c r="AA289" s="199"/>
      <c r="AB289" s="199"/>
      <c r="AC289" s="199"/>
      <c r="AD289" s="199"/>
      <c r="AE289" s="199"/>
      <c r="AF289" s="199"/>
      <c r="AG289" s="199"/>
      <c r="AH289" s="199"/>
      <c r="AI289" s="199"/>
      <c r="AJ289" s="199"/>
      <c r="AK289" s="199"/>
      <c r="AL289" s="199"/>
      <c r="AM289" s="199"/>
      <c r="AN289" s="199"/>
      <c r="AO289" s="199"/>
      <c r="AP289" s="199"/>
      <c r="AQ289" s="199"/>
      <c r="AR289" s="199"/>
      <c r="AS289" s="199"/>
      <c r="AT289" s="199"/>
      <c r="AU289" s="199"/>
      <c r="AV289" s="199"/>
      <c r="AW289" s="199"/>
      <c r="AX289" s="199"/>
      <c r="AY289" s="199"/>
      <c r="AZ289" s="199"/>
      <c r="BA289" s="199"/>
      <c r="BB289" s="199"/>
      <c r="BC289" s="199"/>
      <c r="BD289" s="199"/>
      <c r="BE289" s="199"/>
      <c r="BF289" s="199"/>
    </row>
    <row r="290" spans="12:58" ht="12.75">
      <c r="L290" s="458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  <c r="AA290" s="199"/>
      <c r="AB290" s="199"/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  <c r="AO290" s="199"/>
      <c r="AP290" s="199"/>
      <c r="AQ290" s="199"/>
      <c r="AR290" s="199"/>
      <c r="AS290" s="199"/>
      <c r="AT290" s="199"/>
      <c r="AU290" s="199"/>
      <c r="AV290" s="199"/>
      <c r="AW290" s="199"/>
      <c r="AX290" s="199"/>
      <c r="AY290" s="199"/>
      <c r="AZ290" s="199"/>
      <c r="BA290" s="199"/>
      <c r="BB290" s="199"/>
      <c r="BC290" s="199"/>
      <c r="BD290" s="199"/>
      <c r="BE290" s="199"/>
      <c r="BF290" s="199"/>
    </row>
    <row r="291" spans="12:58" ht="12.75">
      <c r="L291" s="458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199"/>
      <c r="AD291" s="199"/>
      <c r="AE291" s="199"/>
      <c r="AF291" s="199"/>
      <c r="AG291" s="199"/>
      <c r="AH291" s="199"/>
      <c r="AI291" s="199"/>
      <c r="AJ291" s="199"/>
      <c r="AK291" s="199"/>
      <c r="AL291" s="199"/>
      <c r="AM291" s="199"/>
      <c r="AN291" s="199"/>
      <c r="AO291" s="199"/>
      <c r="AP291" s="199"/>
      <c r="AQ291" s="199"/>
      <c r="AR291" s="199"/>
      <c r="AS291" s="199"/>
      <c r="AT291" s="199"/>
      <c r="AU291" s="199"/>
      <c r="AV291" s="199"/>
      <c r="AW291" s="199"/>
      <c r="AX291" s="199"/>
      <c r="AY291" s="199"/>
      <c r="AZ291" s="199"/>
      <c r="BA291" s="199"/>
      <c r="BB291" s="199"/>
      <c r="BC291" s="199"/>
      <c r="BD291" s="199"/>
      <c r="BE291" s="199"/>
      <c r="BF291" s="199"/>
    </row>
    <row r="292" spans="12:58" ht="12.75">
      <c r="L292" s="458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  <c r="AA292" s="199"/>
      <c r="AB292" s="199"/>
      <c r="AC292" s="199"/>
      <c r="AD292" s="199"/>
      <c r="AE292" s="199"/>
      <c r="AF292" s="199"/>
      <c r="AG292" s="199"/>
      <c r="AH292" s="199"/>
      <c r="AI292" s="199"/>
      <c r="AJ292" s="199"/>
      <c r="AK292" s="199"/>
      <c r="AL292" s="199"/>
      <c r="AM292" s="199"/>
      <c r="AN292" s="199"/>
      <c r="AO292" s="199"/>
      <c r="AP292" s="199"/>
      <c r="AQ292" s="199"/>
      <c r="AR292" s="199"/>
      <c r="AS292" s="199"/>
      <c r="AT292" s="199"/>
      <c r="AU292" s="199"/>
      <c r="AV292" s="199"/>
      <c r="AW292" s="199"/>
      <c r="AX292" s="199"/>
      <c r="AY292" s="199"/>
      <c r="AZ292" s="199"/>
      <c r="BA292" s="199"/>
      <c r="BB292" s="199"/>
      <c r="BC292" s="199"/>
      <c r="BD292" s="199"/>
      <c r="BE292" s="199"/>
      <c r="BF292" s="199"/>
    </row>
    <row r="293" spans="12:58" ht="12.75">
      <c r="L293" s="458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  <c r="AC293" s="199"/>
      <c r="AD293" s="199"/>
      <c r="AE293" s="199"/>
      <c r="AF293" s="199"/>
      <c r="AG293" s="199"/>
      <c r="AH293" s="199"/>
      <c r="AI293" s="199"/>
      <c r="AJ293" s="199"/>
      <c r="AK293" s="199"/>
      <c r="AL293" s="199"/>
      <c r="AM293" s="199"/>
      <c r="AN293" s="199"/>
      <c r="AO293" s="199"/>
      <c r="AP293" s="199"/>
      <c r="AQ293" s="199"/>
      <c r="AR293" s="199"/>
      <c r="AS293" s="199"/>
      <c r="AT293" s="199"/>
      <c r="AU293" s="199"/>
      <c r="AV293" s="199"/>
      <c r="AW293" s="199"/>
      <c r="AX293" s="199"/>
      <c r="AY293" s="199"/>
      <c r="AZ293" s="199"/>
      <c r="BA293" s="199"/>
      <c r="BB293" s="199"/>
      <c r="BC293" s="199"/>
      <c r="BD293" s="199"/>
      <c r="BE293" s="199"/>
      <c r="BF293" s="199"/>
    </row>
    <row r="294" spans="12:58" ht="12.75">
      <c r="L294" s="458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  <c r="AA294" s="199"/>
      <c r="AB294" s="199"/>
      <c r="AC294" s="199"/>
      <c r="AD294" s="199"/>
      <c r="AE294" s="199"/>
      <c r="AF294" s="199"/>
      <c r="AG294" s="199"/>
      <c r="AH294" s="199"/>
      <c r="AI294" s="199"/>
      <c r="AJ294" s="199"/>
      <c r="AK294" s="199"/>
      <c r="AL294" s="199"/>
      <c r="AM294" s="199"/>
      <c r="AN294" s="199"/>
      <c r="AO294" s="199"/>
      <c r="AP294" s="199"/>
      <c r="AQ294" s="199"/>
      <c r="AR294" s="199"/>
      <c r="AS294" s="199"/>
      <c r="AT294" s="199"/>
      <c r="AU294" s="199"/>
      <c r="AV294" s="199"/>
      <c r="AW294" s="199"/>
      <c r="AX294" s="199"/>
      <c r="AY294" s="199"/>
      <c r="AZ294" s="199"/>
      <c r="BA294" s="199"/>
      <c r="BB294" s="199"/>
      <c r="BC294" s="199"/>
      <c r="BD294" s="199"/>
      <c r="BE294" s="199"/>
      <c r="BF294" s="199"/>
    </row>
    <row r="295" spans="12:58" ht="12.75">
      <c r="L295" s="458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  <c r="AC295" s="199"/>
      <c r="AD295" s="199"/>
      <c r="AE295" s="199"/>
      <c r="AF295" s="199"/>
      <c r="AG295" s="199"/>
      <c r="AH295" s="199"/>
      <c r="AI295" s="199"/>
      <c r="AJ295" s="199"/>
      <c r="AK295" s="199"/>
      <c r="AL295" s="199"/>
      <c r="AM295" s="199"/>
      <c r="AN295" s="199"/>
      <c r="AO295" s="199"/>
      <c r="AP295" s="199"/>
      <c r="AQ295" s="199"/>
      <c r="AR295" s="199"/>
      <c r="AS295" s="199"/>
      <c r="AT295" s="199"/>
      <c r="AU295" s="199"/>
      <c r="AV295" s="199"/>
      <c r="AW295" s="199"/>
      <c r="AX295" s="199"/>
      <c r="AY295" s="199"/>
      <c r="AZ295" s="199"/>
      <c r="BA295" s="199"/>
      <c r="BB295" s="199"/>
      <c r="BC295" s="199"/>
      <c r="BD295" s="199"/>
      <c r="BE295" s="199"/>
      <c r="BF295" s="199"/>
    </row>
    <row r="296" spans="12:58" ht="12.75">
      <c r="L296" s="458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199"/>
      <c r="AD296" s="199"/>
      <c r="AE296" s="199"/>
      <c r="AF296" s="199"/>
      <c r="AG296" s="199"/>
      <c r="AH296" s="199"/>
      <c r="AI296" s="199"/>
      <c r="AJ296" s="199"/>
      <c r="AK296" s="199"/>
      <c r="AL296" s="199"/>
      <c r="AM296" s="199"/>
      <c r="AN296" s="199"/>
      <c r="AO296" s="199"/>
      <c r="AP296" s="199"/>
      <c r="AQ296" s="199"/>
      <c r="AR296" s="199"/>
      <c r="AS296" s="199"/>
      <c r="AT296" s="199"/>
      <c r="AU296" s="199"/>
      <c r="AV296" s="199"/>
      <c r="AW296" s="199"/>
      <c r="AX296" s="199"/>
      <c r="AY296" s="199"/>
      <c r="AZ296" s="199"/>
      <c r="BA296" s="199"/>
      <c r="BB296" s="199"/>
      <c r="BC296" s="199"/>
      <c r="BD296" s="199"/>
      <c r="BE296" s="199"/>
      <c r="BF296" s="199"/>
    </row>
    <row r="297" spans="12:58" ht="12.75">
      <c r="L297" s="458"/>
      <c r="M297" s="199"/>
      <c r="N297" s="199"/>
      <c r="O297" s="199"/>
      <c r="P297" s="199"/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  <c r="AA297" s="199"/>
      <c r="AB297" s="199"/>
      <c r="AC297" s="199"/>
      <c r="AD297" s="199"/>
      <c r="AE297" s="199"/>
      <c r="AF297" s="199"/>
      <c r="AG297" s="199"/>
      <c r="AH297" s="199"/>
      <c r="AI297" s="199"/>
      <c r="AJ297" s="199"/>
      <c r="AK297" s="199"/>
      <c r="AL297" s="199"/>
      <c r="AM297" s="199"/>
      <c r="AN297" s="199"/>
      <c r="AO297" s="199"/>
      <c r="AP297" s="199"/>
      <c r="AQ297" s="199"/>
      <c r="AR297" s="199"/>
      <c r="AS297" s="199"/>
      <c r="AT297" s="199"/>
      <c r="AU297" s="199"/>
      <c r="AV297" s="199"/>
      <c r="AW297" s="199"/>
      <c r="AX297" s="199"/>
      <c r="AY297" s="199"/>
      <c r="AZ297" s="199"/>
      <c r="BA297" s="199"/>
      <c r="BB297" s="199"/>
      <c r="BC297" s="199"/>
      <c r="BD297" s="199"/>
      <c r="BE297" s="199"/>
      <c r="BF297" s="199"/>
    </row>
    <row r="298" spans="12:58" ht="12.75">
      <c r="L298" s="458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199"/>
      <c r="AB298" s="199"/>
      <c r="AC298" s="199"/>
      <c r="AD298" s="199"/>
      <c r="AE298" s="199"/>
      <c r="AF298" s="199"/>
      <c r="AG298" s="199"/>
      <c r="AH298" s="199"/>
      <c r="AI298" s="199"/>
      <c r="AJ298" s="199"/>
      <c r="AK298" s="199"/>
      <c r="AL298" s="199"/>
      <c r="AM298" s="199"/>
      <c r="AN298" s="199"/>
      <c r="AO298" s="199"/>
      <c r="AP298" s="199"/>
      <c r="AQ298" s="199"/>
      <c r="AR298" s="199"/>
      <c r="AS298" s="199"/>
      <c r="AT298" s="199"/>
      <c r="AU298" s="199"/>
      <c r="AV298" s="199"/>
      <c r="AW298" s="199"/>
      <c r="AX298" s="199"/>
      <c r="AY298" s="199"/>
      <c r="AZ298" s="199"/>
      <c r="BA298" s="199"/>
      <c r="BB298" s="199"/>
      <c r="BC298" s="199"/>
      <c r="BD298" s="199"/>
      <c r="BE298" s="199"/>
      <c r="BF298" s="199"/>
    </row>
    <row r="299" spans="12:58" ht="12.75">
      <c r="L299" s="458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  <c r="AA299" s="199"/>
      <c r="AB299" s="199"/>
      <c r="AC299" s="199"/>
      <c r="AD299" s="199"/>
      <c r="AE299" s="199"/>
      <c r="AF299" s="199"/>
      <c r="AG299" s="199"/>
      <c r="AH299" s="199"/>
      <c r="AI299" s="199"/>
      <c r="AJ299" s="199"/>
      <c r="AK299" s="199"/>
      <c r="AL299" s="199"/>
      <c r="AM299" s="199"/>
      <c r="AN299" s="199"/>
      <c r="AO299" s="199"/>
      <c r="AP299" s="199"/>
      <c r="AQ299" s="199"/>
      <c r="AR299" s="199"/>
      <c r="AS299" s="199"/>
      <c r="AT299" s="199"/>
      <c r="AU299" s="199"/>
      <c r="AV299" s="199"/>
      <c r="AW299" s="199"/>
      <c r="AX299" s="199"/>
      <c r="AY299" s="199"/>
      <c r="AZ299" s="199"/>
      <c r="BA299" s="199"/>
      <c r="BB299" s="199"/>
      <c r="BC299" s="199"/>
      <c r="BD299" s="199"/>
      <c r="BE299" s="199"/>
      <c r="BF299" s="199"/>
    </row>
    <row r="300" spans="12:58" ht="12.75">
      <c r="L300" s="458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199"/>
      <c r="AB300" s="199"/>
      <c r="AC300" s="199"/>
      <c r="AD300" s="199"/>
      <c r="AE300" s="199"/>
      <c r="AF300" s="199"/>
      <c r="AG300" s="199"/>
      <c r="AH300" s="199"/>
      <c r="AI300" s="199"/>
      <c r="AJ300" s="199"/>
      <c r="AK300" s="199"/>
      <c r="AL300" s="199"/>
      <c r="AM300" s="199"/>
      <c r="AN300" s="199"/>
      <c r="AO300" s="199"/>
      <c r="AP300" s="199"/>
      <c r="AQ300" s="199"/>
      <c r="AR300" s="199"/>
      <c r="AS300" s="199"/>
      <c r="AT300" s="199"/>
      <c r="AU300" s="199"/>
      <c r="AV300" s="199"/>
      <c r="AW300" s="199"/>
      <c r="AX300" s="199"/>
      <c r="AY300" s="199"/>
      <c r="AZ300" s="199"/>
      <c r="BA300" s="199"/>
      <c r="BB300" s="199"/>
      <c r="BC300" s="199"/>
      <c r="BD300" s="199"/>
      <c r="BE300" s="199"/>
      <c r="BF300" s="199"/>
    </row>
    <row r="301" spans="12:58" ht="12.75">
      <c r="L301" s="458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  <c r="AA301" s="199"/>
      <c r="AB301" s="199"/>
      <c r="AC301" s="199"/>
      <c r="AD301" s="199"/>
      <c r="AE301" s="199"/>
      <c r="AF301" s="199"/>
      <c r="AG301" s="199"/>
      <c r="AH301" s="199"/>
      <c r="AI301" s="199"/>
      <c r="AJ301" s="199"/>
      <c r="AK301" s="199"/>
      <c r="AL301" s="199"/>
      <c r="AM301" s="199"/>
      <c r="AN301" s="199"/>
      <c r="AO301" s="199"/>
      <c r="AP301" s="199"/>
      <c r="AQ301" s="199"/>
      <c r="AR301" s="199"/>
      <c r="AS301" s="199"/>
      <c r="AT301" s="199"/>
      <c r="AU301" s="199"/>
      <c r="AV301" s="199"/>
      <c r="AW301" s="199"/>
      <c r="AX301" s="199"/>
      <c r="AY301" s="199"/>
      <c r="AZ301" s="199"/>
      <c r="BA301" s="199"/>
      <c r="BB301" s="199"/>
      <c r="BC301" s="199"/>
      <c r="BD301" s="199"/>
      <c r="BE301" s="199"/>
      <c r="BF301" s="199"/>
    </row>
    <row r="302" spans="12:58" ht="12.75">
      <c r="L302" s="458"/>
      <c r="M302" s="199"/>
      <c r="N302" s="199"/>
      <c r="O302" s="199"/>
      <c r="P302" s="199"/>
      <c r="Q302" s="199"/>
      <c r="R302" s="199"/>
      <c r="S302" s="199"/>
      <c r="T302" s="199"/>
      <c r="U302" s="199"/>
      <c r="V302" s="199"/>
      <c r="W302" s="199"/>
      <c r="X302" s="199"/>
      <c r="Y302" s="199"/>
      <c r="Z302" s="199"/>
      <c r="AA302" s="199"/>
      <c r="AB302" s="199"/>
      <c r="AC302" s="199"/>
      <c r="AD302" s="199"/>
      <c r="AE302" s="199"/>
      <c r="AF302" s="199"/>
      <c r="AG302" s="199"/>
      <c r="AH302" s="199"/>
      <c r="AI302" s="199"/>
      <c r="AJ302" s="199"/>
      <c r="AK302" s="199"/>
      <c r="AL302" s="199"/>
      <c r="AM302" s="199"/>
      <c r="AN302" s="199"/>
      <c r="AO302" s="199"/>
      <c r="AP302" s="199"/>
      <c r="AQ302" s="199"/>
      <c r="AR302" s="199"/>
      <c r="AS302" s="199"/>
      <c r="AT302" s="199"/>
      <c r="AU302" s="199"/>
      <c r="AV302" s="199"/>
      <c r="AW302" s="199"/>
      <c r="AX302" s="199"/>
      <c r="AY302" s="199"/>
      <c r="AZ302" s="199"/>
      <c r="BA302" s="199"/>
      <c r="BB302" s="199"/>
      <c r="BC302" s="199"/>
      <c r="BD302" s="199"/>
      <c r="BE302" s="199"/>
      <c r="BF302" s="199"/>
    </row>
    <row r="303" spans="12:58" ht="12.75">
      <c r="L303" s="458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</row>
    <row r="304" spans="12:58" ht="12.75">
      <c r="L304" s="458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  <c r="W304" s="199"/>
      <c r="X304" s="199"/>
      <c r="Y304" s="199"/>
      <c r="Z304" s="199"/>
      <c r="AA304" s="199"/>
      <c r="AB304" s="199"/>
      <c r="AC304" s="199"/>
      <c r="AD304" s="199"/>
      <c r="AE304" s="199"/>
      <c r="AF304" s="199"/>
      <c r="AG304" s="199"/>
      <c r="AH304" s="199"/>
      <c r="AI304" s="199"/>
      <c r="AJ304" s="199"/>
      <c r="AK304" s="199"/>
      <c r="AL304" s="199"/>
      <c r="AM304" s="199"/>
      <c r="AN304" s="199"/>
      <c r="AO304" s="199"/>
      <c r="AP304" s="199"/>
      <c r="AQ304" s="199"/>
      <c r="AR304" s="199"/>
      <c r="AS304" s="199"/>
      <c r="AT304" s="199"/>
      <c r="AU304" s="199"/>
      <c r="AV304" s="199"/>
      <c r="AW304" s="199"/>
      <c r="AX304" s="199"/>
      <c r="AY304" s="199"/>
      <c r="AZ304" s="199"/>
      <c r="BA304" s="199"/>
      <c r="BB304" s="199"/>
      <c r="BC304" s="199"/>
      <c r="BD304" s="199"/>
      <c r="BE304" s="199"/>
      <c r="BF304" s="199"/>
    </row>
    <row r="305" spans="12:58" ht="12.75">
      <c r="L305" s="458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  <c r="W305" s="199"/>
      <c r="X305" s="199"/>
      <c r="Y305" s="199"/>
      <c r="Z305" s="199"/>
      <c r="AA305" s="199"/>
      <c r="AB305" s="199"/>
      <c r="AC305" s="199"/>
      <c r="AD305" s="199"/>
      <c r="AE305" s="199"/>
      <c r="AF305" s="199"/>
      <c r="AG305" s="199"/>
      <c r="AH305" s="199"/>
      <c r="AI305" s="199"/>
      <c r="AJ305" s="199"/>
      <c r="AK305" s="199"/>
      <c r="AL305" s="199"/>
      <c r="AM305" s="199"/>
      <c r="AN305" s="199"/>
      <c r="AO305" s="199"/>
      <c r="AP305" s="199"/>
      <c r="AQ305" s="199"/>
      <c r="AR305" s="199"/>
      <c r="AS305" s="199"/>
      <c r="AT305" s="199"/>
      <c r="AU305" s="199"/>
      <c r="AV305" s="199"/>
      <c r="AW305" s="199"/>
      <c r="AX305" s="199"/>
      <c r="AY305" s="199"/>
      <c r="AZ305" s="199"/>
      <c r="BA305" s="199"/>
      <c r="BB305" s="199"/>
      <c r="BC305" s="199"/>
      <c r="BD305" s="199"/>
      <c r="BE305" s="199"/>
      <c r="BF305" s="199"/>
    </row>
    <row r="306" spans="12:58" ht="12.75">
      <c r="L306" s="458"/>
      <c r="M306" s="199"/>
      <c r="N306" s="199"/>
      <c r="O306" s="199"/>
      <c r="P306" s="199"/>
      <c r="Q306" s="199"/>
      <c r="R306" s="199"/>
      <c r="S306" s="199"/>
      <c r="T306" s="199"/>
      <c r="U306" s="199"/>
      <c r="V306" s="199"/>
      <c r="W306" s="199"/>
      <c r="X306" s="199"/>
      <c r="Y306" s="199"/>
      <c r="Z306" s="199"/>
      <c r="AA306" s="199"/>
      <c r="AB306" s="199"/>
      <c r="AC306" s="199"/>
      <c r="AD306" s="199"/>
      <c r="AE306" s="199"/>
      <c r="AF306" s="199"/>
      <c r="AG306" s="199"/>
      <c r="AH306" s="199"/>
      <c r="AI306" s="199"/>
      <c r="AJ306" s="199"/>
      <c r="AK306" s="199"/>
      <c r="AL306" s="199"/>
      <c r="AM306" s="199"/>
      <c r="AN306" s="199"/>
      <c r="AO306" s="199"/>
      <c r="AP306" s="199"/>
      <c r="AQ306" s="199"/>
      <c r="AR306" s="199"/>
      <c r="AS306" s="199"/>
      <c r="AT306" s="199"/>
      <c r="AU306" s="199"/>
      <c r="AV306" s="199"/>
      <c r="AW306" s="199"/>
      <c r="AX306" s="199"/>
      <c r="AY306" s="199"/>
      <c r="AZ306" s="199"/>
      <c r="BA306" s="199"/>
      <c r="BB306" s="199"/>
      <c r="BC306" s="199"/>
      <c r="BD306" s="199"/>
      <c r="BE306" s="199"/>
      <c r="BF306" s="199"/>
    </row>
    <row r="307" spans="12:58" ht="12.75">
      <c r="L307" s="458"/>
      <c r="M307" s="199"/>
      <c r="N307" s="199"/>
      <c r="O307" s="199"/>
      <c r="P307" s="199"/>
      <c r="Q307" s="199"/>
      <c r="R307" s="199"/>
      <c r="S307" s="199"/>
      <c r="T307" s="199"/>
      <c r="U307" s="199"/>
      <c r="V307" s="199"/>
      <c r="W307" s="199"/>
      <c r="X307" s="199"/>
      <c r="Y307" s="199"/>
      <c r="Z307" s="199"/>
      <c r="AA307" s="199"/>
      <c r="AB307" s="199"/>
      <c r="AC307" s="199"/>
      <c r="AD307" s="199"/>
      <c r="AE307" s="199"/>
      <c r="AF307" s="199"/>
      <c r="AG307" s="199"/>
      <c r="AH307" s="199"/>
      <c r="AI307" s="199"/>
      <c r="AJ307" s="199"/>
      <c r="AK307" s="199"/>
      <c r="AL307" s="199"/>
      <c r="AM307" s="199"/>
      <c r="AN307" s="199"/>
      <c r="AO307" s="199"/>
      <c r="AP307" s="199"/>
      <c r="AQ307" s="199"/>
      <c r="AR307" s="199"/>
      <c r="AS307" s="199"/>
      <c r="AT307" s="199"/>
      <c r="AU307" s="199"/>
      <c r="AV307" s="199"/>
      <c r="AW307" s="199"/>
      <c r="AX307" s="199"/>
      <c r="AY307" s="199"/>
      <c r="AZ307" s="199"/>
      <c r="BA307" s="199"/>
      <c r="BB307" s="199"/>
      <c r="BC307" s="199"/>
      <c r="BD307" s="199"/>
      <c r="BE307" s="199"/>
      <c r="BF307" s="199"/>
    </row>
    <row r="308" spans="12:58" ht="12.75">
      <c r="L308" s="458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199"/>
      <c r="AI308" s="199"/>
      <c r="AJ308" s="199"/>
      <c r="AK308" s="199"/>
      <c r="AL308" s="199"/>
      <c r="AM308" s="199"/>
      <c r="AN308" s="199"/>
      <c r="AO308" s="199"/>
      <c r="AP308" s="199"/>
      <c r="AQ308" s="199"/>
      <c r="AR308" s="199"/>
      <c r="AS308" s="199"/>
      <c r="AT308" s="199"/>
      <c r="AU308" s="199"/>
      <c r="AV308" s="199"/>
      <c r="AW308" s="199"/>
      <c r="AX308" s="199"/>
      <c r="AY308" s="199"/>
      <c r="AZ308" s="199"/>
      <c r="BA308" s="199"/>
      <c r="BB308" s="199"/>
      <c r="BC308" s="199"/>
      <c r="BD308" s="199"/>
      <c r="BE308" s="199"/>
      <c r="BF308" s="199"/>
    </row>
    <row r="309" spans="12:58" ht="12.75">
      <c r="L309" s="458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199"/>
      <c r="AK309" s="199"/>
      <c r="AL309" s="199"/>
      <c r="AM309" s="199"/>
      <c r="AN309" s="199"/>
      <c r="AO309" s="199"/>
      <c r="AP309" s="199"/>
      <c r="AQ309" s="199"/>
      <c r="AR309" s="199"/>
      <c r="AS309" s="199"/>
      <c r="AT309" s="199"/>
      <c r="AU309" s="199"/>
      <c r="AV309" s="199"/>
      <c r="AW309" s="199"/>
      <c r="AX309" s="199"/>
      <c r="AY309" s="199"/>
      <c r="AZ309" s="199"/>
      <c r="BA309" s="199"/>
      <c r="BB309" s="199"/>
      <c r="BC309" s="199"/>
      <c r="BD309" s="199"/>
      <c r="BE309" s="199"/>
      <c r="BF309" s="199"/>
    </row>
    <row r="310" spans="12:58" ht="12.75">
      <c r="L310" s="458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99"/>
      <c r="Z310" s="199"/>
      <c r="AA310" s="199"/>
      <c r="AB310" s="199"/>
      <c r="AC310" s="199"/>
      <c r="AD310" s="199"/>
      <c r="AE310" s="199"/>
      <c r="AF310" s="199"/>
      <c r="AG310" s="199"/>
      <c r="AH310" s="199"/>
      <c r="AI310" s="199"/>
      <c r="AJ310" s="199"/>
      <c r="AK310" s="199"/>
      <c r="AL310" s="199"/>
      <c r="AM310" s="199"/>
      <c r="AN310" s="199"/>
      <c r="AO310" s="199"/>
      <c r="AP310" s="199"/>
      <c r="AQ310" s="199"/>
      <c r="AR310" s="199"/>
      <c r="AS310" s="199"/>
      <c r="AT310" s="199"/>
      <c r="AU310" s="199"/>
      <c r="AV310" s="199"/>
      <c r="AW310" s="199"/>
      <c r="AX310" s="199"/>
      <c r="AY310" s="199"/>
      <c r="AZ310" s="199"/>
      <c r="BA310" s="199"/>
      <c r="BB310" s="199"/>
      <c r="BC310" s="199"/>
      <c r="BD310" s="199"/>
      <c r="BE310" s="199"/>
      <c r="BF310" s="199"/>
    </row>
    <row r="311" spans="12:58" ht="12.75">
      <c r="L311" s="458"/>
      <c r="M311" s="199"/>
      <c r="N311" s="199"/>
      <c r="O311" s="199"/>
      <c r="P311" s="199"/>
      <c r="Q311" s="199"/>
      <c r="R311" s="199"/>
      <c r="S311" s="199"/>
      <c r="T311" s="199"/>
      <c r="U311" s="199"/>
      <c r="V311" s="199"/>
      <c r="W311" s="199"/>
      <c r="X311" s="199"/>
      <c r="Y311" s="199"/>
      <c r="Z311" s="199"/>
      <c r="AA311" s="199"/>
      <c r="AB311" s="199"/>
      <c r="AC311" s="199"/>
      <c r="AD311" s="199"/>
      <c r="AE311" s="199"/>
      <c r="AF311" s="199"/>
      <c r="AG311" s="199"/>
      <c r="AH311" s="199"/>
      <c r="AI311" s="199"/>
      <c r="AJ311" s="199"/>
      <c r="AK311" s="199"/>
      <c r="AL311" s="199"/>
      <c r="AM311" s="199"/>
      <c r="AN311" s="199"/>
      <c r="AO311" s="199"/>
      <c r="AP311" s="199"/>
      <c r="AQ311" s="199"/>
      <c r="AR311" s="199"/>
      <c r="AS311" s="199"/>
      <c r="AT311" s="199"/>
      <c r="AU311" s="199"/>
      <c r="AV311" s="199"/>
      <c r="AW311" s="199"/>
      <c r="AX311" s="199"/>
      <c r="AY311" s="199"/>
      <c r="AZ311" s="199"/>
      <c r="BA311" s="199"/>
      <c r="BB311" s="199"/>
      <c r="BC311" s="199"/>
      <c r="BD311" s="199"/>
      <c r="BE311" s="199"/>
      <c r="BF311" s="199"/>
    </row>
    <row r="312" spans="12:58" ht="12.75">
      <c r="L312" s="458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199"/>
      <c r="AK312" s="199"/>
      <c r="AL312" s="199"/>
      <c r="AM312" s="199"/>
      <c r="AN312" s="199"/>
      <c r="AO312" s="199"/>
      <c r="AP312" s="199"/>
      <c r="AQ312" s="199"/>
      <c r="AR312" s="199"/>
      <c r="AS312" s="199"/>
      <c r="AT312" s="199"/>
      <c r="AU312" s="199"/>
      <c r="AV312" s="199"/>
      <c r="AW312" s="199"/>
      <c r="AX312" s="199"/>
      <c r="AY312" s="199"/>
      <c r="AZ312" s="199"/>
      <c r="BA312" s="199"/>
      <c r="BB312" s="199"/>
      <c r="BC312" s="199"/>
      <c r="BD312" s="199"/>
      <c r="BE312" s="199"/>
      <c r="BF312" s="199"/>
    </row>
    <row r="313" spans="12:58" ht="12.75">
      <c r="L313" s="458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199"/>
      <c r="AK313" s="199"/>
      <c r="AL313" s="199"/>
      <c r="AM313" s="199"/>
      <c r="AN313" s="199"/>
      <c r="AO313" s="199"/>
      <c r="AP313" s="199"/>
      <c r="AQ313" s="199"/>
      <c r="AR313" s="199"/>
      <c r="AS313" s="199"/>
      <c r="AT313" s="199"/>
      <c r="AU313" s="199"/>
      <c r="AV313" s="199"/>
      <c r="AW313" s="199"/>
      <c r="AX313" s="199"/>
      <c r="AY313" s="199"/>
      <c r="AZ313" s="199"/>
      <c r="BA313" s="199"/>
      <c r="BB313" s="199"/>
      <c r="BC313" s="199"/>
      <c r="BD313" s="199"/>
      <c r="BE313" s="199"/>
      <c r="BF313" s="199"/>
    </row>
    <row r="314" spans="12:58" ht="12.75">
      <c r="L314" s="458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  <c r="AA314" s="199"/>
      <c r="AB314" s="199"/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199"/>
      <c r="AT314" s="199"/>
      <c r="AU314" s="199"/>
      <c r="AV314" s="199"/>
      <c r="AW314" s="199"/>
      <c r="AX314" s="199"/>
      <c r="AY314" s="199"/>
      <c r="AZ314" s="199"/>
      <c r="BA314" s="199"/>
      <c r="BB314" s="199"/>
      <c r="BC314" s="199"/>
      <c r="BD314" s="199"/>
      <c r="BE314" s="199"/>
      <c r="BF314" s="199"/>
    </row>
    <row r="315" spans="12:58" ht="12.75">
      <c r="L315" s="458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  <c r="AA315" s="199"/>
      <c r="AB315" s="199"/>
      <c r="AC315" s="199"/>
      <c r="AD315" s="199"/>
      <c r="AE315" s="199"/>
      <c r="AF315" s="199"/>
      <c r="AG315" s="199"/>
      <c r="AH315" s="199"/>
      <c r="AI315" s="199"/>
      <c r="AJ315" s="199"/>
      <c r="AK315" s="199"/>
      <c r="AL315" s="199"/>
      <c r="AM315" s="199"/>
      <c r="AN315" s="199"/>
      <c r="AO315" s="199"/>
      <c r="AP315" s="199"/>
      <c r="AQ315" s="199"/>
      <c r="AR315" s="199"/>
      <c r="AS315" s="199"/>
      <c r="AT315" s="199"/>
      <c r="AU315" s="199"/>
      <c r="AV315" s="199"/>
      <c r="AW315" s="199"/>
      <c r="AX315" s="199"/>
      <c r="AY315" s="199"/>
      <c r="AZ315" s="199"/>
      <c r="BA315" s="199"/>
      <c r="BB315" s="199"/>
      <c r="BC315" s="199"/>
      <c r="BD315" s="199"/>
      <c r="BE315" s="199"/>
      <c r="BF315" s="199"/>
    </row>
    <row r="316" spans="12:58" ht="12.75">
      <c r="L316" s="458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199"/>
      <c r="AK316" s="199"/>
      <c r="AL316" s="199"/>
      <c r="AM316" s="199"/>
      <c r="AN316" s="199"/>
      <c r="AO316" s="199"/>
      <c r="AP316" s="199"/>
      <c r="AQ316" s="199"/>
      <c r="AR316" s="199"/>
      <c r="AS316" s="199"/>
      <c r="AT316" s="199"/>
      <c r="AU316" s="199"/>
      <c r="AV316" s="199"/>
      <c r="AW316" s="199"/>
      <c r="AX316" s="199"/>
      <c r="AY316" s="199"/>
      <c r="AZ316" s="199"/>
      <c r="BA316" s="199"/>
      <c r="BB316" s="199"/>
      <c r="BC316" s="199"/>
      <c r="BD316" s="199"/>
      <c r="BE316" s="199"/>
      <c r="BF316" s="199"/>
    </row>
    <row r="317" spans="12:58" ht="12.75">
      <c r="L317" s="458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199"/>
      <c r="AK317" s="199"/>
      <c r="AL317" s="199"/>
      <c r="AM317" s="199"/>
      <c r="AN317" s="199"/>
      <c r="AO317" s="199"/>
      <c r="AP317" s="199"/>
      <c r="AQ317" s="199"/>
      <c r="AR317" s="199"/>
      <c r="AS317" s="199"/>
      <c r="AT317" s="199"/>
      <c r="AU317" s="199"/>
      <c r="AV317" s="199"/>
      <c r="AW317" s="199"/>
      <c r="AX317" s="199"/>
      <c r="AY317" s="199"/>
      <c r="AZ317" s="199"/>
      <c r="BA317" s="199"/>
      <c r="BB317" s="199"/>
      <c r="BC317" s="199"/>
      <c r="BD317" s="199"/>
      <c r="BE317" s="199"/>
      <c r="BF317" s="199"/>
    </row>
    <row r="318" spans="12:58" ht="12.75">
      <c r="L318" s="458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199"/>
      <c r="AN318" s="199"/>
      <c r="AO318" s="199"/>
      <c r="AP318" s="199"/>
      <c r="AQ318" s="199"/>
      <c r="AR318" s="199"/>
      <c r="AS318" s="199"/>
      <c r="AT318" s="199"/>
      <c r="AU318" s="199"/>
      <c r="AV318" s="199"/>
      <c r="AW318" s="199"/>
      <c r="AX318" s="199"/>
      <c r="AY318" s="199"/>
      <c r="AZ318" s="199"/>
      <c r="BA318" s="199"/>
      <c r="BB318" s="199"/>
      <c r="BC318" s="199"/>
      <c r="BD318" s="199"/>
      <c r="BE318" s="199"/>
      <c r="BF318" s="199"/>
    </row>
    <row r="319" spans="12:58" ht="12.75">
      <c r="L319" s="458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199"/>
      <c r="AB319" s="199"/>
      <c r="AC319" s="199"/>
      <c r="AD319" s="199"/>
      <c r="AE319" s="199"/>
      <c r="AF319" s="199"/>
      <c r="AG319" s="199"/>
      <c r="AH319" s="199"/>
      <c r="AI319" s="199"/>
      <c r="AJ319" s="199"/>
      <c r="AK319" s="199"/>
      <c r="AL319" s="199"/>
      <c r="AM319" s="199"/>
      <c r="AN319" s="199"/>
      <c r="AO319" s="199"/>
      <c r="AP319" s="199"/>
      <c r="AQ319" s="199"/>
      <c r="AR319" s="199"/>
      <c r="AS319" s="199"/>
      <c r="AT319" s="199"/>
      <c r="AU319" s="199"/>
      <c r="AV319" s="199"/>
      <c r="AW319" s="199"/>
      <c r="AX319" s="199"/>
      <c r="AY319" s="199"/>
      <c r="AZ319" s="199"/>
      <c r="BA319" s="199"/>
      <c r="BB319" s="199"/>
      <c r="BC319" s="199"/>
      <c r="BD319" s="199"/>
      <c r="BE319" s="199"/>
      <c r="BF319" s="199"/>
    </row>
    <row r="320" spans="12:58" ht="12.75">
      <c r="L320" s="458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199"/>
      <c r="AL320" s="199"/>
      <c r="AM320" s="199"/>
      <c r="AN320" s="199"/>
      <c r="AO320" s="199"/>
      <c r="AP320" s="199"/>
      <c r="AQ320" s="199"/>
      <c r="AR320" s="199"/>
      <c r="AS320" s="199"/>
      <c r="AT320" s="199"/>
      <c r="AU320" s="199"/>
      <c r="AV320" s="199"/>
      <c r="AW320" s="199"/>
      <c r="AX320" s="199"/>
      <c r="AY320" s="199"/>
      <c r="AZ320" s="199"/>
      <c r="BA320" s="199"/>
      <c r="BB320" s="199"/>
      <c r="BC320" s="199"/>
      <c r="BD320" s="199"/>
      <c r="BE320" s="199"/>
      <c r="BF320" s="199"/>
    </row>
    <row r="321" spans="12:58" ht="12.75">
      <c r="L321" s="458"/>
      <c r="M321" s="199"/>
      <c r="N321" s="199"/>
      <c r="O321" s="199"/>
      <c r="P321" s="199"/>
      <c r="Q321" s="199"/>
      <c r="R321" s="199"/>
      <c r="S321" s="199"/>
      <c r="T321" s="199"/>
      <c r="U321" s="199"/>
      <c r="V321" s="199"/>
      <c r="W321" s="199"/>
      <c r="X321" s="199"/>
      <c r="Y321" s="199"/>
      <c r="Z321" s="199"/>
      <c r="AA321" s="199"/>
      <c r="AB321" s="199"/>
      <c r="AC321" s="199"/>
      <c r="AD321" s="199"/>
      <c r="AE321" s="199"/>
      <c r="AF321" s="199"/>
      <c r="AG321" s="199"/>
      <c r="AH321" s="199"/>
      <c r="AI321" s="199"/>
      <c r="AJ321" s="199"/>
      <c r="AK321" s="199"/>
      <c r="AL321" s="199"/>
      <c r="AM321" s="199"/>
      <c r="AN321" s="199"/>
      <c r="AO321" s="199"/>
      <c r="AP321" s="199"/>
      <c r="AQ321" s="199"/>
      <c r="AR321" s="199"/>
      <c r="AS321" s="199"/>
      <c r="AT321" s="199"/>
      <c r="AU321" s="199"/>
      <c r="AV321" s="199"/>
      <c r="AW321" s="199"/>
      <c r="AX321" s="199"/>
      <c r="AY321" s="199"/>
      <c r="AZ321" s="199"/>
      <c r="BA321" s="199"/>
      <c r="BB321" s="199"/>
      <c r="BC321" s="199"/>
      <c r="BD321" s="199"/>
      <c r="BE321" s="199"/>
      <c r="BF321" s="199"/>
    </row>
    <row r="322" spans="12:58" ht="12.75">
      <c r="L322" s="458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199"/>
      <c r="Y322" s="199"/>
      <c r="Z322" s="199"/>
      <c r="AA322" s="199"/>
      <c r="AB322" s="199"/>
      <c r="AC322" s="199"/>
      <c r="AD322" s="199"/>
      <c r="AE322" s="199"/>
      <c r="AF322" s="199"/>
      <c r="AG322" s="199"/>
      <c r="AH322" s="199"/>
      <c r="AI322" s="199"/>
      <c r="AJ322" s="199"/>
      <c r="AK322" s="199"/>
      <c r="AL322" s="199"/>
      <c r="AM322" s="199"/>
      <c r="AN322" s="199"/>
      <c r="AO322" s="199"/>
      <c r="AP322" s="199"/>
      <c r="AQ322" s="199"/>
      <c r="AR322" s="199"/>
      <c r="AS322" s="199"/>
      <c r="AT322" s="199"/>
      <c r="AU322" s="199"/>
      <c r="AV322" s="199"/>
      <c r="AW322" s="199"/>
      <c r="AX322" s="199"/>
      <c r="AY322" s="199"/>
      <c r="AZ322" s="199"/>
      <c r="BA322" s="199"/>
      <c r="BB322" s="199"/>
      <c r="BC322" s="199"/>
      <c r="BD322" s="199"/>
      <c r="BE322" s="199"/>
      <c r="BF322" s="199"/>
    </row>
    <row r="323" spans="12:58" ht="12.75">
      <c r="L323" s="458"/>
      <c r="M323" s="199"/>
      <c r="N323" s="199"/>
      <c r="O323" s="199"/>
      <c r="P323" s="199"/>
      <c r="Q323" s="199"/>
      <c r="R323" s="199"/>
      <c r="S323" s="199"/>
      <c r="T323" s="199"/>
      <c r="U323" s="199"/>
      <c r="V323" s="199"/>
      <c r="W323" s="199"/>
      <c r="X323" s="199"/>
      <c r="Y323" s="199"/>
      <c r="Z323" s="199"/>
      <c r="AA323" s="199"/>
      <c r="AB323" s="199"/>
      <c r="AC323" s="199"/>
      <c r="AD323" s="199"/>
      <c r="AE323" s="199"/>
      <c r="AF323" s="199"/>
      <c r="AG323" s="199"/>
      <c r="AH323" s="199"/>
      <c r="AI323" s="199"/>
      <c r="AJ323" s="199"/>
      <c r="AK323" s="199"/>
      <c r="AL323" s="199"/>
      <c r="AM323" s="199"/>
      <c r="AN323" s="199"/>
      <c r="AO323" s="199"/>
      <c r="AP323" s="199"/>
      <c r="AQ323" s="199"/>
      <c r="AR323" s="199"/>
      <c r="AS323" s="199"/>
      <c r="AT323" s="199"/>
      <c r="AU323" s="199"/>
      <c r="AV323" s="199"/>
      <c r="AW323" s="199"/>
      <c r="AX323" s="199"/>
      <c r="AY323" s="199"/>
      <c r="AZ323" s="199"/>
      <c r="BA323" s="199"/>
      <c r="BB323" s="199"/>
      <c r="BC323" s="199"/>
      <c r="BD323" s="199"/>
      <c r="BE323" s="199"/>
      <c r="BF323" s="199"/>
    </row>
    <row r="324" spans="12:58" ht="12.75">
      <c r="L324" s="458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  <c r="W324" s="199"/>
      <c r="X324" s="199"/>
      <c r="Y324" s="199"/>
      <c r="Z324" s="199"/>
      <c r="AA324" s="199"/>
      <c r="AB324" s="199"/>
      <c r="AC324" s="199"/>
      <c r="AD324" s="199"/>
      <c r="AE324" s="199"/>
      <c r="AF324" s="199"/>
      <c r="AG324" s="199"/>
      <c r="AH324" s="199"/>
      <c r="AI324" s="199"/>
      <c r="AJ324" s="199"/>
      <c r="AK324" s="199"/>
      <c r="AL324" s="199"/>
      <c r="AM324" s="199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199"/>
      <c r="BA324" s="199"/>
      <c r="BB324" s="199"/>
      <c r="BC324" s="199"/>
      <c r="BD324" s="199"/>
      <c r="BE324" s="199"/>
      <c r="BF324" s="199"/>
    </row>
    <row r="325" spans="12:58" ht="12.75">
      <c r="L325" s="458"/>
      <c r="M325" s="199"/>
      <c r="N325" s="199"/>
      <c r="O325" s="199"/>
      <c r="P325" s="199"/>
      <c r="Q325" s="199"/>
      <c r="R325" s="199"/>
      <c r="S325" s="199"/>
      <c r="T325" s="199"/>
      <c r="U325" s="199"/>
      <c r="V325" s="199"/>
      <c r="W325" s="199"/>
      <c r="X325" s="199"/>
      <c r="Y325" s="199"/>
      <c r="Z325" s="199"/>
      <c r="AA325" s="199"/>
      <c r="AB325" s="199"/>
      <c r="AC325" s="199"/>
      <c r="AD325" s="199"/>
      <c r="AE325" s="199"/>
      <c r="AF325" s="199"/>
      <c r="AG325" s="199"/>
      <c r="AH325" s="199"/>
      <c r="AI325" s="199"/>
      <c r="AJ325" s="199"/>
      <c r="AK325" s="199"/>
      <c r="AL325" s="199"/>
      <c r="AM325" s="199"/>
      <c r="AN325" s="199"/>
      <c r="AO325" s="199"/>
      <c r="AP325" s="199"/>
      <c r="AQ325" s="199"/>
      <c r="AR325" s="199"/>
      <c r="AS325" s="199"/>
      <c r="AT325" s="199"/>
      <c r="AU325" s="199"/>
      <c r="AV325" s="199"/>
      <c r="AW325" s="199"/>
      <c r="AX325" s="199"/>
      <c r="AY325" s="199"/>
      <c r="AZ325" s="199"/>
      <c r="BA325" s="199"/>
      <c r="BB325" s="199"/>
      <c r="BC325" s="199"/>
      <c r="BD325" s="199"/>
      <c r="BE325" s="199"/>
      <c r="BF325" s="199"/>
    </row>
    <row r="326" spans="12:58" ht="12.75">
      <c r="L326" s="458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  <c r="W326" s="199"/>
      <c r="X326" s="199"/>
      <c r="Y326" s="199"/>
      <c r="Z326" s="199"/>
      <c r="AA326" s="199"/>
      <c r="AB326" s="199"/>
      <c r="AC326" s="199"/>
      <c r="AD326" s="199"/>
      <c r="AE326" s="199"/>
      <c r="AF326" s="199"/>
      <c r="AG326" s="199"/>
      <c r="AH326" s="199"/>
      <c r="AI326" s="199"/>
      <c r="AJ326" s="199"/>
      <c r="AK326" s="199"/>
      <c r="AL326" s="199"/>
      <c r="AM326" s="199"/>
      <c r="AN326" s="199"/>
      <c r="AO326" s="199"/>
      <c r="AP326" s="199"/>
      <c r="AQ326" s="199"/>
      <c r="AR326" s="199"/>
      <c r="AS326" s="199"/>
      <c r="AT326" s="199"/>
      <c r="AU326" s="199"/>
      <c r="AV326" s="199"/>
      <c r="AW326" s="199"/>
      <c r="AX326" s="199"/>
      <c r="AY326" s="199"/>
      <c r="AZ326" s="199"/>
      <c r="BA326" s="199"/>
      <c r="BB326" s="199"/>
      <c r="BC326" s="199"/>
      <c r="BD326" s="199"/>
      <c r="BE326" s="199"/>
      <c r="BF326" s="199"/>
    </row>
    <row r="327" spans="12:58" ht="12.75">
      <c r="L327" s="458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199"/>
      <c r="AB327" s="199"/>
      <c r="AC327" s="199"/>
      <c r="AD327" s="199"/>
      <c r="AE327" s="199"/>
      <c r="AF327" s="199"/>
      <c r="AG327" s="199"/>
      <c r="AH327" s="199"/>
      <c r="AI327" s="199"/>
      <c r="AJ327" s="199"/>
      <c r="AK327" s="199"/>
      <c r="AL327" s="199"/>
      <c r="AM327" s="199"/>
      <c r="AN327" s="199"/>
      <c r="AO327" s="199"/>
      <c r="AP327" s="199"/>
      <c r="AQ327" s="199"/>
      <c r="AR327" s="199"/>
      <c r="AS327" s="199"/>
      <c r="AT327" s="199"/>
      <c r="AU327" s="199"/>
      <c r="AV327" s="199"/>
      <c r="AW327" s="199"/>
      <c r="AX327" s="199"/>
      <c r="AY327" s="199"/>
      <c r="AZ327" s="199"/>
      <c r="BA327" s="199"/>
      <c r="BB327" s="199"/>
      <c r="BC327" s="199"/>
      <c r="BD327" s="199"/>
      <c r="BE327" s="199"/>
      <c r="BF327" s="199"/>
    </row>
    <row r="328" spans="12:58" ht="12.75">
      <c r="L328" s="458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  <c r="AA328" s="199"/>
      <c r="AB328" s="199"/>
      <c r="AC328" s="199"/>
      <c r="AD328" s="199"/>
      <c r="AE328" s="199"/>
      <c r="AF328" s="199"/>
      <c r="AG328" s="199"/>
      <c r="AH328" s="199"/>
      <c r="AI328" s="199"/>
      <c r="AJ328" s="199"/>
      <c r="AK328" s="199"/>
      <c r="AL328" s="199"/>
      <c r="AM328" s="199"/>
      <c r="AN328" s="199"/>
      <c r="AO328" s="199"/>
      <c r="AP328" s="199"/>
      <c r="AQ328" s="199"/>
      <c r="AR328" s="199"/>
      <c r="AS328" s="199"/>
      <c r="AT328" s="199"/>
      <c r="AU328" s="199"/>
      <c r="AV328" s="199"/>
      <c r="AW328" s="199"/>
      <c r="AX328" s="199"/>
      <c r="AY328" s="199"/>
      <c r="AZ328" s="199"/>
      <c r="BA328" s="199"/>
      <c r="BB328" s="199"/>
      <c r="BC328" s="199"/>
      <c r="BD328" s="199"/>
      <c r="BE328" s="199"/>
      <c r="BF328" s="199"/>
    </row>
    <row r="329" spans="12:58" ht="12.75">
      <c r="L329" s="458"/>
      <c r="M329" s="199"/>
      <c r="N329" s="199"/>
      <c r="O329" s="199"/>
      <c r="P329" s="199"/>
      <c r="Q329" s="199"/>
      <c r="R329" s="199"/>
      <c r="S329" s="199"/>
      <c r="T329" s="199"/>
      <c r="U329" s="199"/>
      <c r="V329" s="199"/>
      <c r="W329" s="199"/>
      <c r="X329" s="199"/>
      <c r="Y329" s="199"/>
      <c r="Z329" s="199"/>
      <c r="AA329" s="199"/>
      <c r="AB329" s="199"/>
      <c r="AC329" s="199"/>
      <c r="AD329" s="199"/>
      <c r="AE329" s="199"/>
      <c r="AF329" s="199"/>
      <c r="AG329" s="199"/>
      <c r="AH329" s="199"/>
      <c r="AI329" s="199"/>
      <c r="AJ329" s="199"/>
      <c r="AK329" s="199"/>
      <c r="AL329" s="199"/>
      <c r="AM329" s="199"/>
      <c r="AN329" s="199"/>
      <c r="AO329" s="199"/>
      <c r="AP329" s="199"/>
      <c r="AQ329" s="199"/>
      <c r="AR329" s="199"/>
      <c r="AS329" s="199"/>
      <c r="AT329" s="199"/>
      <c r="AU329" s="199"/>
      <c r="AV329" s="199"/>
      <c r="AW329" s="199"/>
      <c r="AX329" s="199"/>
      <c r="AY329" s="199"/>
      <c r="AZ329" s="199"/>
      <c r="BA329" s="199"/>
      <c r="BB329" s="199"/>
      <c r="BC329" s="199"/>
      <c r="BD329" s="199"/>
      <c r="BE329" s="199"/>
      <c r="BF329" s="199"/>
    </row>
    <row r="330" spans="12:58" ht="12.75">
      <c r="L330" s="458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  <c r="W330" s="199"/>
      <c r="X330" s="199"/>
      <c r="Y330" s="199"/>
      <c r="Z330" s="199"/>
      <c r="AA330" s="199"/>
      <c r="AB330" s="199"/>
      <c r="AC330" s="199"/>
      <c r="AD330" s="199"/>
      <c r="AE330" s="199"/>
      <c r="AF330" s="199"/>
      <c r="AG330" s="199"/>
      <c r="AH330" s="199"/>
      <c r="AI330" s="199"/>
      <c r="AJ330" s="199"/>
      <c r="AK330" s="199"/>
      <c r="AL330" s="199"/>
      <c r="AM330" s="199"/>
      <c r="AN330" s="199"/>
      <c r="AO330" s="199"/>
      <c r="AP330" s="199"/>
      <c r="AQ330" s="199"/>
      <c r="AR330" s="199"/>
      <c r="AS330" s="199"/>
      <c r="AT330" s="199"/>
      <c r="AU330" s="199"/>
      <c r="AV330" s="199"/>
      <c r="AW330" s="199"/>
      <c r="AX330" s="199"/>
      <c r="AY330" s="199"/>
      <c r="AZ330" s="199"/>
      <c r="BA330" s="199"/>
      <c r="BB330" s="199"/>
      <c r="BC330" s="199"/>
      <c r="BD330" s="199"/>
      <c r="BE330" s="199"/>
      <c r="BF330" s="199"/>
    </row>
    <row r="331" spans="12:58" ht="12.75">
      <c r="L331" s="458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  <c r="Z331" s="199"/>
      <c r="AA331" s="199"/>
      <c r="AB331" s="199"/>
      <c r="AC331" s="199"/>
      <c r="AD331" s="199"/>
      <c r="AE331" s="199"/>
      <c r="AF331" s="199"/>
      <c r="AG331" s="199"/>
      <c r="AH331" s="199"/>
      <c r="AI331" s="199"/>
      <c r="AJ331" s="199"/>
      <c r="AK331" s="199"/>
      <c r="AL331" s="199"/>
      <c r="AM331" s="199"/>
      <c r="AN331" s="199"/>
      <c r="AO331" s="199"/>
      <c r="AP331" s="199"/>
      <c r="AQ331" s="199"/>
      <c r="AR331" s="199"/>
      <c r="AS331" s="199"/>
      <c r="AT331" s="199"/>
      <c r="AU331" s="199"/>
      <c r="AV331" s="199"/>
      <c r="AW331" s="199"/>
      <c r="AX331" s="199"/>
      <c r="AY331" s="199"/>
      <c r="AZ331" s="199"/>
      <c r="BA331" s="199"/>
      <c r="BB331" s="199"/>
      <c r="BC331" s="199"/>
      <c r="BD331" s="199"/>
      <c r="BE331" s="199"/>
      <c r="BF331" s="199"/>
    </row>
    <row r="332" spans="12:58" ht="12.75">
      <c r="L332" s="458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</row>
    <row r="333" spans="12:58" ht="12.75">
      <c r="L333" s="458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  <c r="Z333" s="199"/>
      <c r="AA333" s="199"/>
      <c r="AB333" s="199"/>
      <c r="AC333" s="199"/>
      <c r="AD333" s="199"/>
      <c r="AE333" s="199"/>
      <c r="AF333" s="199"/>
      <c r="AG333" s="199"/>
      <c r="AH333" s="199"/>
      <c r="AI333" s="199"/>
      <c r="AJ333" s="199"/>
      <c r="AK333" s="199"/>
      <c r="AL333" s="199"/>
      <c r="AM333" s="199"/>
      <c r="AN333" s="199"/>
      <c r="AO333" s="199"/>
      <c r="AP333" s="199"/>
      <c r="AQ333" s="199"/>
      <c r="AR333" s="199"/>
      <c r="AS333" s="199"/>
      <c r="AT333" s="199"/>
      <c r="AU333" s="199"/>
      <c r="AV333" s="199"/>
      <c r="AW333" s="199"/>
      <c r="AX333" s="199"/>
      <c r="AY333" s="199"/>
      <c r="AZ333" s="199"/>
      <c r="BA333" s="199"/>
      <c r="BB333" s="199"/>
      <c r="BC333" s="199"/>
      <c r="BD333" s="199"/>
      <c r="BE333" s="199"/>
      <c r="BF333" s="199"/>
    </row>
    <row r="334" spans="12:58" ht="12.75">
      <c r="L334" s="458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  <c r="AA334" s="199"/>
      <c r="AB334" s="199"/>
      <c r="AC334" s="199"/>
      <c r="AD334" s="199"/>
      <c r="AE334" s="199"/>
      <c r="AF334" s="199"/>
      <c r="AG334" s="199"/>
      <c r="AH334" s="199"/>
      <c r="AI334" s="199"/>
      <c r="AJ334" s="199"/>
      <c r="AK334" s="199"/>
      <c r="AL334" s="199"/>
      <c r="AM334" s="199"/>
      <c r="AN334" s="199"/>
      <c r="AO334" s="199"/>
      <c r="AP334" s="199"/>
      <c r="AQ334" s="199"/>
      <c r="AR334" s="199"/>
      <c r="AS334" s="199"/>
      <c r="AT334" s="199"/>
      <c r="AU334" s="199"/>
      <c r="AV334" s="199"/>
      <c r="AW334" s="199"/>
      <c r="AX334" s="199"/>
      <c r="AY334" s="199"/>
      <c r="AZ334" s="199"/>
      <c r="BA334" s="199"/>
      <c r="BB334" s="199"/>
      <c r="BC334" s="199"/>
      <c r="BD334" s="199"/>
      <c r="BE334" s="199"/>
      <c r="BF334" s="199"/>
    </row>
    <row r="335" spans="12:58" ht="12.75">
      <c r="L335" s="458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  <c r="Z335" s="199"/>
      <c r="AA335" s="199"/>
      <c r="AB335" s="199"/>
      <c r="AC335" s="199"/>
      <c r="AD335" s="199"/>
      <c r="AE335" s="199"/>
      <c r="AF335" s="199"/>
      <c r="AG335" s="199"/>
      <c r="AH335" s="199"/>
      <c r="AI335" s="199"/>
      <c r="AJ335" s="199"/>
      <c r="AK335" s="199"/>
      <c r="AL335" s="199"/>
      <c r="AM335" s="199"/>
      <c r="AN335" s="199"/>
      <c r="AO335" s="199"/>
      <c r="AP335" s="199"/>
      <c r="AQ335" s="199"/>
      <c r="AR335" s="199"/>
      <c r="AS335" s="199"/>
      <c r="AT335" s="199"/>
      <c r="AU335" s="199"/>
      <c r="AV335" s="199"/>
      <c r="AW335" s="199"/>
      <c r="AX335" s="199"/>
      <c r="AY335" s="199"/>
      <c r="AZ335" s="199"/>
      <c r="BA335" s="199"/>
      <c r="BB335" s="199"/>
      <c r="BC335" s="199"/>
      <c r="BD335" s="199"/>
      <c r="BE335" s="199"/>
      <c r="BF335" s="199"/>
    </row>
    <row r="336" spans="12:58" ht="12.75">
      <c r="L336" s="458"/>
      <c r="M336" s="199"/>
      <c r="N336" s="199"/>
      <c r="O336" s="199"/>
      <c r="P336" s="199"/>
      <c r="Q336" s="199"/>
      <c r="R336" s="199"/>
      <c r="S336" s="199"/>
      <c r="T336" s="199"/>
      <c r="U336" s="199"/>
      <c r="V336" s="199"/>
      <c r="W336" s="199"/>
      <c r="X336" s="199"/>
      <c r="Y336" s="199"/>
      <c r="Z336" s="199"/>
      <c r="AA336" s="199"/>
      <c r="AB336" s="199"/>
      <c r="AC336" s="199"/>
      <c r="AD336" s="199"/>
      <c r="AE336" s="199"/>
      <c r="AF336" s="199"/>
      <c r="AG336" s="199"/>
      <c r="AH336" s="199"/>
      <c r="AI336" s="199"/>
      <c r="AJ336" s="199"/>
      <c r="AK336" s="199"/>
      <c r="AL336" s="199"/>
      <c r="AM336" s="199"/>
      <c r="AN336" s="199"/>
      <c r="AO336" s="199"/>
      <c r="AP336" s="199"/>
      <c r="AQ336" s="199"/>
      <c r="AR336" s="199"/>
      <c r="AS336" s="199"/>
      <c r="AT336" s="199"/>
      <c r="AU336" s="199"/>
      <c r="AV336" s="199"/>
      <c r="AW336" s="199"/>
      <c r="AX336" s="199"/>
      <c r="AY336" s="199"/>
      <c r="AZ336" s="199"/>
      <c r="BA336" s="199"/>
      <c r="BB336" s="199"/>
      <c r="BC336" s="199"/>
      <c r="BD336" s="199"/>
      <c r="BE336" s="199"/>
      <c r="BF336" s="199"/>
    </row>
    <row r="337" spans="12:58" ht="12.75">
      <c r="L337" s="458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  <c r="Z337" s="199"/>
      <c r="AA337" s="199"/>
      <c r="AB337" s="199"/>
      <c r="AC337" s="199"/>
      <c r="AD337" s="199"/>
      <c r="AE337" s="199"/>
      <c r="AF337" s="199"/>
      <c r="AG337" s="199"/>
      <c r="AH337" s="199"/>
      <c r="AI337" s="199"/>
      <c r="AJ337" s="199"/>
      <c r="AK337" s="199"/>
      <c r="AL337" s="199"/>
      <c r="AM337" s="199"/>
      <c r="AN337" s="199"/>
      <c r="AO337" s="199"/>
      <c r="AP337" s="199"/>
      <c r="AQ337" s="199"/>
      <c r="AR337" s="199"/>
      <c r="AS337" s="199"/>
      <c r="AT337" s="199"/>
      <c r="AU337" s="199"/>
      <c r="AV337" s="199"/>
      <c r="AW337" s="199"/>
      <c r="AX337" s="199"/>
      <c r="AY337" s="199"/>
      <c r="AZ337" s="199"/>
      <c r="BA337" s="199"/>
      <c r="BB337" s="199"/>
      <c r="BC337" s="199"/>
      <c r="BD337" s="199"/>
      <c r="BE337" s="199"/>
      <c r="BF337" s="199"/>
    </row>
    <row r="338" spans="12:58" ht="12.75">
      <c r="L338" s="458"/>
      <c r="M338" s="199"/>
      <c r="N338" s="199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  <c r="AA338" s="199"/>
      <c r="AB338" s="199"/>
      <c r="AC338" s="199"/>
      <c r="AD338" s="199"/>
      <c r="AE338" s="199"/>
      <c r="AF338" s="199"/>
      <c r="AG338" s="199"/>
      <c r="AH338" s="199"/>
      <c r="AI338" s="199"/>
      <c r="AJ338" s="199"/>
      <c r="AK338" s="199"/>
      <c r="AL338" s="199"/>
      <c r="AM338" s="199"/>
      <c r="AN338" s="199"/>
      <c r="AO338" s="199"/>
      <c r="AP338" s="199"/>
      <c r="AQ338" s="199"/>
      <c r="AR338" s="199"/>
      <c r="AS338" s="199"/>
      <c r="AT338" s="199"/>
      <c r="AU338" s="199"/>
      <c r="AV338" s="199"/>
      <c r="AW338" s="199"/>
      <c r="AX338" s="199"/>
      <c r="AY338" s="199"/>
      <c r="AZ338" s="199"/>
      <c r="BA338" s="199"/>
      <c r="BB338" s="199"/>
      <c r="BC338" s="199"/>
      <c r="BD338" s="199"/>
      <c r="BE338" s="199"/>
      <c r="BF338" s="199"/>
    </row>
    <row r="339" spans="12:58" ht="12.75">
      <c r="L339" s="458"/>
      <c r="M339" s="199"/>
      <c r="N339" s="199"/>
      <c r="O339" s="199"/>
      <c r="P339" s="199"/>
      <c r="Q339" s="199"/>
      <c r="R339" s="199"/>
      <c r="S339" s="199"/>
      <c r="T339" s="199"/>
      <c r="U339" s="199"/>
      <c r="V339" s="199"/>
      <c r="W339" s="199"/>
      <c r="X339" s="199"/>
      <c r="Y339" s="199"/>
      <c r="Z339" s="199"/>
      <c r="AA339" s="199"/>
      <c r="AB339" s="199"/>
      <c r="AC339" s="199"/>
      <c r="AD339" s="199"/>
      <c r="AE339" s="199"/>
      <c r="AF339" s="199"/>
      <c r="AG339" s="199"/>
      <c r="AH339" s="199"/>
      <c r="AI339" s="199"/>
      <c r="AJ339" s="199"/>
      <c r="AK339" s="199"/>
      <c r="AL339" s="199"/>
      <c r="AM339" s="199"/>
      <c r="AN339" s="199"/>
      <c r="AO339" s="199"/>
      <c r="AP339" s="199"/>
      <c r="AQ339" s="199"/>
      <c r="AR339" s="199"/>
      <c r="AS339" s="199"/>
      <c r="AT339" s="199"/>
      <c r="AU339" s="199"/>
      <c r="AV339" s="199"/>
      <c r="AW339" s="199"/>
      <c r="AX339" s="199"/>
      <c r="AY339" s="199"/>
      <c r="AZ339" s="199"/>
      <c r="BA339" s="199"/>
      <c r="BB339" s="199"/>
      <c r="BC339" s="199"/>
      <c r="BD339" s="199"/>
      <c r="BE339" s="199"/>
      <c r="BF339" s="199"/>
    </row>
    <row r="340" spans="12:58" ht="12.75">
      <c r="L340" s="458"/>
      <c r="M340" s="199"/>
      <c r="N340" s="199"/>
      <c r="O340" s="199"/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  <c r="Z340" s="199"/>
      <c r="AA340" s="199"/>
      <c r="AB340" s="199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199"/>
      <c r="BA340" s="199"/>
      <c r="BB340" s="199"/>
      <c r="BC340" s="199"/>
      <c r="BD340" s="199"/>
      <c r="BE340" s="199"/>
      <c r="BF340" s="199"/>
    </row>
    <row r="341" spans="12:58" ht="12.75">
      <c r="L341" s="458"/>
      <c r="M341" s="199"/>
      <c r="N341" s="199"/>
      <c r="O341" s="199"/>
      <c r="P341" s="199"/>
      <c r="Q341" s="199"/>
      <c r="R341" s="199"/>
      <c r="S341" s="199"/>
      <c r="T341" s="199"/>
      <c r="U341" s="199"/>
      <c r="V341" s="199"/>
      <c r="W341" s="199"/>
      <c r="X341" s="199"/>
      <c r="Y341" s="199"/>
      <c r="Z341" s="199"/>
      <c r="AA341" s="199"/>
      <c r="AB341" s="199"/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199"/>
      <c r="AT341" s="199"/>
      <c r="AU341" s="199"/>
      <c r="AV341" s="199"/>
      <c r="AW341" s="199"/>
      <c r="AX341" s="199"/>
      <c r="AY341" s="199"/>
      <c r="AZ341" s="199"/>
      <c r="BA341" s="199"/>
      <c r="BB341" s="199"/>
      <c r="BC341" s="199"/>
      <c r="BD341" s="199"/>
      <c r="BE341" s="199"/>
      <c r="BF341" s="199"/>
    </row>
    <row r="342" spans="12:58" ht="12.75">
      <c r="L342" s="458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199"/>
      <c r="AL342" s="199"/>
      <c r="AM342" s="199"/>
      <c r="AN342" s="199"/>
      <c r="AO342" s="199"/>
      <c r="AP342" s="199"/>
      <c r="AQ342" s="199"/>
      <c r="AR342" s="199"/>
      <c r="AS342" s="199"/>
      <c r="AT342" s="199"/>
      <c r="AU342" s="199"/>
      <c r="AV342" s="199"/>
      <c r="AW342" s="199"/>
      <c r="AX342" s="199"/>
      <c r="AY342" s="199"/>
      <c r="AZ342" s="199"/>
      <c r="BA342" s="199"/>
      <c r="BB342" s="199"/>
      <c r="BC342" s="199"/>
      <c r="BD342" s="199"/>
      <c r="BE342" s="199"/>
      <c r="BF342" s="199"/>
    </row>
    <row r="343" spans="12:58" ht="12.75">
      <c r="L343" s="458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  <c r="AA343" s="199"/>
      <c r="AB343" s="199"/>
      <c r="AC343" s="199"/>
      <c r="AD343" s="199"/>
      <c r="AE343" s="199"/>
      <c r="AF343" s="199"/>
      <c r="AG343" s="199"/>
      <c r="AH343" s="199"/>
      <c r="AI343" s="199"/>
      <c r="AJ343" s="199"/>
      <c r="AK343" s="199"/>
      <c r="AL343" s="199"/>
      <c r="AM343" s="199"/>
      <c r="AN343" s="199"/>
      <c r="AO343" s="199"/>
      <c r="AP343" s="199"/>
      <c r="AQ343" s="199"/>
      <c r="AR343" s="199"/>
      <c r="AS343" s="199"/>
      <c r="AT343" s="199"/>
      <c r="AU343" s="199"/>
      <c r="AV343" s="199"/>
      <c r="AW343" s="199"/>
      <c r="AX343" s="199"/>
      <c r="AY343" s="199"/>
      <c r="AZ343" s="199"/>
      <c r="BA343" s="199"/>
      <c r="BB343" s="199"/>
      <c r="BC343" s="199"/>
      <c r="BD343" s="199"/>
      <c r="BE343" s="199"/>
      <c r="BF343" s="199"/>
    </row>
    <row r="344" spans="12:58" ht="12.75">
      <c r="L344" s="458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199"/>
      <c r="AD344" s="199"/>
      <c r="AE344" s="199"/>
      <c r="AF344" s="199"/>
      <c r="AG344" s="199"/>
      <c r="AH344" s="199"/>
      <c r="AI344" s="199"/>
      <c r="AJ344" s="199"/>
      <c r="AK344" s="199"/>
      <c r="AL344" s="199"/>
      <c r="AM344" s="199"/>
      <c r="AN344" s="199"/>
      <c r="AO344" s="199"/>
      <c r="AP344" s="199"/>
      <c r="AQ344" s="199"/>
      <c r="AR344" s="199"/>
      <c r="AS344" s="199"/>
      <c r="AT344" s="199"/>
      <c r="AU344" s="199"/>
      <c r="AV344" s="199"/>
      <c r="AW344" s="199"/>
      <c r="AX344" s="199"/>
      <c r="AY344" s="199"/>
      <c r="AZ344" s="199"/>
      <c r="BA344" s="199"/>
      <c r="BB344" s="199"/>
      <c r="BC344" s="199"/>
      <c r="BD344" s="199"/>
      <c r="BE344" s="199"/>
      <c r="BF344" s="199"/>
    </row>
    <row r="345" spans="12:58" ht="12.75">
      <c r="L345" s="458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199"/>
      <c r="AD345" s="199"/>
      <c r="AE345" s="199"/>
      <c r="AF345" s="199"/>
      <c r="AG345" s="199"/>
      <c r="AH345" s="199"/>
      <c r="AI345" s="199"/>
      <c r="AJ345" s="199"/>
      <c r="AK345" s="199"/>
      <c r="AL345" s="199"/>
      <c r="AM345" s="199"/>
      <c r="AN345" s="199"/>
      <c r="AO345" s="199"/>
      <c r="AP345" s="199"/>
      <c r="AQ345" s="199"/>
      <c r="AR345" s="199"/>
      <c r="AS345" s="199"/>
      <c r="AT345" s="199"/>
      <c r="AU345" s="199"/>
      <c r="AV345" s="199"/>
      <c r="AW345" s="199"/>
      <c r="AX345" s="199"/>
      <c r="AY345" s="199"/>
      <c r="AZ345" s="199"/>
      <c r="BA345" s="199"/>
      <c r="BB345" s="199"/>
      <c r="BC345" s="199"/>
      <c r="BD345" s="199"/>
      <c r="BE345" s="199"/>
      <c r="BF345" s="199"/>
    </row>
    <row r="346" spans="12:58" ht="12.75">
      <c r="L346" s="458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  <c r="AE346" s="199"/>
      <c r="AF346" s="199"/>
      <c r="AG346" s="199"/>
      <c r="AH346" s="199"/>
      <c r="AI346" s="199"/>
      <c r="AJ346" s="199"/>
      <c r="AK346" s="199"/>
      <c r="AL346" s="199"/>
      <c r="AM346" s="199"/>
      <c r="AN346" s="199"/>
      <c r="AO346" s="199"/>
      <c r="AP346" s="199"/>
      <c r="AQ346" s="199"/>
      <c r="AR346" s="199"/>
      <c r="AS346" s="199"/>
      <c r="AT346" s="199"/>
      <c r="AU346" s="199"/>
      <c r="AV346" s="199"/>
      <c r="AW346" s="199"/>
      <c r="AX346" s="199"/>
      <c r="AY346" s="199"/>
      <c r="AZ346" s="199"/>
      <c r="BA346" s="199"/>
      <c r="BB346" s="199"/>
      <c r="BC346" s="199"/>
      <c r="BD346" s="199"/>
      <c r="BE346" s="199"/>
      <c r="BF346" s="199"/>
    </row>
    <row r="347" spans="12:58" ht="12.75">
      <c r="L347" s="458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  <c r="AC347" s="199"/>
      <c r="AD347" s="199"/>
      <c r="AE347" s="199"/>
      <c r="AF347" s="199"/>
      <c r="AG347" s="199"/>
      <c r="AH347" s="199"/>
      <c r="AI347" s="199"/>
      <c r="AJ347" s="199"/>
      <c r="AK347" s="199"/>
      <c r="AL347" s="199"/>
      <c r="AM347" s="199"/>
      <c r="AN347" s="199"/>
      <c r="AO347" s="199"/>
      <c r="AP347" s="199"/>
      <c r="AQ347" s="199"/>
      <c r="AR347" s="199"/>
      <c r="AS347" s="199"/>
      <c r="AT347" s="199"/>
      <c r="AU347" s="199"/>
      <c r="AV347" s="199"/>
      <c r="AW347" s="199"/>
      <c r="AX347" s="199"/>
      <c r="AY347" s="199"/>
      <c r="AZ347" s="199"/>
      <c r="BA347" s="199"/>
      <c r="BB347" s="199"/>
      <c r="BC347" s="199"/>
      <c r="BD347" s="199"/>
      <c r="BE347" s="199"/>
      <c r="BF347" s="199"/>
    </row>
    <row r="348" spans="12:58" ht="12.75">
      <c r="L348" s="458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199"/>
      <c r="AK348" s="199"/>
      <c r="AL348" s="199"/>
      <c r="AM348" s="199"/>
      <c r="AN348" s="199"/>
      <c r="AO348" s="199"/>
      <c r="AP348" s="199"/>
      <c r="AQ348" s="199"/>
      <c r="AR348" s="199"/>
      <c r="AS348" s="199"/>
      <c r="AT348" s="199"/>
      <c r="AU348" s="199"/>
      <c r="AV348" s="199"/>
      <c r="AW348" s="199"/>
      <c r="AX348" s="199"/>
      <c r="AY348" s="199"/>
      <c r="AZ348" s="199"/>
      <c r="BA348" s="199"/>
      <c r="BB348" s="199"/>
      <c r="BC348" s="199"/>
      <c r="BD348" s="199"/>
      <c r="BE348" s="199"/>
      <c r="BF348" s="199"/>
    </row>
    <row r="349" spans="12:58" ht="12.75">
      <c r="L349" s="458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199"/>
      <c r="AK349" s="199"/>
      <c r="AL349" s="199"/>
      <c r="AM349" s="199"/>
      <c r="AN349" s="199"/>
      <c r="AO349" s="199"/>
      <c r="AP349" s="199"/>
      <c r="AQ349" s="199"/>
      <c r="AR349" s="199"/>
      <c r="AS349" s="199"/>
      <c r="AT349" s="199"/>
      <c r="AU349" s="199"/>
      <c r="AV349" s="199"/>
      <c r="AW349" s="199"/>
      <c r="AX349" s="199"/>
      <c r="AY349" s="199"/>
      <c r="AZ349" s="199"/>
      <c r="BA349" s="199"/>
      <c r="BB349" s="199"/>
      <c r="BC349" s="199"/>
      <c r="BD349" s="199"/>
      <c r="BE349" s="199"/>
      <c r="BF349" s="199"/>
    </row>
    <row r="350" spans="12:58" ht="12.75">
      <c r="L350" s="458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199"/>
      <c r="AD350" s="199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199"/>
      <c r="AO350" s="199"/>
      <c r="AP350" s="199"/>
      <c r="AQ350" s="199"/>
      <c r="AR350" s="199"/>
      <c r="AS350" s="199"/>
      <c r="AT350" s="199"/>
      <c r="AU350" s="199"/>
      <c r="AV350" s="199"/>
      <c r="AW350" s="199"/>
      <c r="AX350" s="199"/>
      <c r="AY350" s="199"/>
      <c r="AZ350" s="199"/>
      <c r="BA350" s="199"/>
      <c r="BB350" s="199"/>
      <c r="BC350" s="199"/>
      <c r="BD350" s="199"/>
      <c r="BE350" s="199"/>
      <c r="BF350" s="199"/>
    </row>
    <row r="351" spans="12:58" ht="12.75">
      <c r="L351" s="458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199"/>
      <c r="BA351" s="199"/>
      <c r="BB351" s="199"/>
      <c r="BC351" s="199"/>
      <c r="BD351" s="199"/>
      <c r="BE351" s="199"/>
      <c r="BF351" s="199"/>
    </row>
    <row r="352" spans="12:58" ht="12.75">
      <c r="L352" s="458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199"/>
      <c r="AK352" s="199"/>
      <c r="AL352" s="199"/>
      <c r="AM352" s="199"/>
      <c r="AN352" s="199"/>
      <c r="AO352" s="199"/>
      <c r="AP352" s="199"/>
      <c r="AQ352" s="199"/>
      <c r="AR352" s="199"/>
      <c r="AS352" s="199"/>
      <c r="AT352" s="199"/>
      <c r="AU352" s="199"/>
      <c r="AV352" s="199"/>
      <c r="AW352" s="199"/>
      <c r="AX352" s="199"/>
      <c r="AY352" s="199"/>
      <c r="AZ352" s="199"/>
      <c r="BA352" s="199"/>
      <c r="BB352" s="199"/>
      <c r="BC352" s="199"/>
      <c r="BD352" s="199"/>
      <c r="BE352" s="199"/>
      <c r="BF352" s="199"/>
    </row>
    <row r="353" spans="12:58" ht="12.75">
      <c r="L353" s="458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199"/>
      <c r="AK353" s="199"/>
      <c r="AL353" s="199"/>
      <c r="AM353" s="199"/>
      <c r="AN353" s="199"/>
      <c r="AO353" s="199"/>
      <c r="AP353" s="199"/>
      <c r="AQ353" s="199"/>
      <c r="AR353" s="199"/>
      <c r="AS353" s="199"/>
      <c r="AT353" s="199"/>
      <c r="AU353" s="199"/>
      <c r="AV353" s="199"/>
      <c r="AW353" s="199"/>
      <c r="AX353" s="199"/>
      <c r="AY353" s="199"/>
      <c r="AZ353" s="199"/>
      <c r="BA353" s="199"/>
      <c r="BB353" s="199"/>
      <c r="BC353" s="199"/>
      <c r="BD353" s="199"/>
      <c r="BE353" s="199"/>
      <c r="BF353" s="199"/>
    </row>
    <row r="354" spans="12:58" ht="12.75">
      <c r="L354" s="458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199"/>
      <c r="AB354" s="199"/>
      <c r="AC354" s="199"/>
      <c r="AD354" s="199"/>
      <c r="AE354" s="199"/>
      <c r="AF354" s="199"/>
      <c r="AG354" s="199"/>
      <c r="AH354" s="199"/>
      <c r="AI354" s="199"/>
      <c r="AJ354" s="199"/>
      <c r="AK354" s="199"/>
      <c r="AL354" s="199"/>
      <c r="AM354" s="199"/>
      <c r="AN354" s="199"/>
      <c r="AO354" s="199"/>
      <c r="AP354" s="199"/>
      <c r="AQ354" s="199"/>
      <c r="AR354" s="199"/>
      <c r="AS354" s="199"/>
      <c r="AT354" s="199"/>
      <c r="AU354" s="199"/>
      <c r="AV354" s="199"/>
      <c r="AW354" s="199"/>
      <c r="AX354" s="199"/>
      <c r="AY354" s="199"/>
      <c r="AZ354" s="199"/>
      <c r="BA354" s="199"/>
      <c r="BB354" s="199"/>
      <c r="BC354" s="199"/>
      <c r="BD354" s="199"/>
      <c r="BE354" s="199"/>
      <c r="BF354" s="199"/>
    </row>
    <row r="355" spans="12:58" ht="12.75">
      <c r="L355" s="458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199"/>
      <c r="AK355" s="199"/>
      <c r="AL355" s="199"/>
      <c r="AM355" s="199"/>
      <c r="AN355" s="199"/>
      <c r="AO355" s="199"/>
      <c r="AP355" s="199"/>
      <c r="AQ355" s="199"/>
      <c r="AR355" s="199"/>
      <c r="AS355" s="199"/>
      <c r="AT355" s="199"/>
      <c r="AU355" s="199"/>
      <c r="AV355" s="199"/>
      <c r="AW355" s="199"/>
      <c r="AX355" s="199"/>
      <c r="AY355" s="199"/>
      <c r="AZ355" s="199"/>
      <c r="BA355" s="199"/>
      <c r="BB355" s="199"/>
      <c r="BC355" s="199"/>
      <c r="BD355" s="199"/>
      <c r="BE355" s="199"/>
      <c r="BF355" s="199"/>
    </row>
    <row r="356" spans="12:58" ht="12.75">
      <c r="L356" s="458"/>
      <c r="M356" s="199"/>
      <c r="N356" s="199"/>
      <c r="O356" s="199"/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199"/>
      <c r="AK356" s="199"/>
      <c r="AL356" s="199"/>
      <c r="AM356" s="199"/>
      <c r="AN356" s="199"/>
      <c r="AO356" s="199"/>
      <c r="AP356" s="199"/>
      <c r="AQ356" s="199"/>
      <c r="AR356" s="199"/>
      <c r="AS356" s="199"/>
      <c r="AT356" s="199"/>
      <c r="AU356" s="199"/>
      <c r="AV356" s="199"/>
      <c r="AW356" s="199"/>
      <c r="AX356" s="199"/>
      <c r="AY356" s="199"/>
      <c r="AZ356" s="199"/>
      <c r="BA356" s="199"/>
      <c r="BB356" s="199"/>
      <c r="BC356" s="199"/>
      <c r="BD356" s="199"/>
      <c r="BE356" s="199"/>
      <c r="BF356" s="199"/>
    </row>
    <row r="357" spans="12:58" ht="12.75">
      <c r="L357" s="458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/>
      <c r="W357" s="199"/>
      <c r="X357" s="199"/>
      <c r="Y357" s="199"/>
      <c r="Z357" s="199"/>
      <c r="AA357" s="199"/>
      <c r="AB357" s="199"/>
      <c r="AC357" s="199"/>
      <c r="AD357" s="199"/>
      <c r="AE357" s="199"/>
      <c r="AF357" s="199"/>
      <c r="AG357" s="199"/>
      <c r="AH357" s="199"/>
      <c r="AI357" s="199"/>
      <c r="AJ357" s="199"/>
      <c r="AK357" s="199"/>
      <c r="AL357" s="199"/>
      <c r="AM357" s="199"/>
      <c r="AN357" s="199"/>
      <c r="AO357" s="199"/>
      <c r="AP357" s="199"/>
      <c r="AQ357" s="199"/>
      <c r="AR357" s="199"/>
      <c r="AS357" s="199"/>
      <c r="AT357" s="199"/>
      <c r="AU357" s="199"/>
      <c r="AV357" s="199"/>
      <c r="AW357" s="199"/>
      <c r="AX357" s="199"/>
      <c r="AY357" s="199"/>
      <c r="AZ357" s="199"/>
      <c r="BA357" s="199"/>
      <c r="BB357" s="199"/>
      <c r="BC357" s="199"/>
      <c r="BD357" s="199"/>
      <c r="BE357" s="199"/>
      <c r="BF357" s="199"/>
    </row>
    <row r="358" spans="12:58" ht="12.75">
      <c r="L358" s="458"/>
      <c r="M358" s="199"/>
      <c r="N358" s="199"/>
      <c r="O358" s="199"/>
      <c r="P358" s="199"/>
      <c r="Q358" s="199"/>
      <c r="R358" s="199"/>
      <c r="S358" s="199"/>
      <c r="T358" s="199"/>
      <c r="U358" s="199"/>
      <c r="V358" s="199"/>
      <c r="W358" s="199"/>
      <c r="X358" s="199"/>
      <c r="Y358" s="199"/>
      <c r="Z358" s="199"/>
      <c r="AA358" s="199"/>
      <c r="AB358" s="199"/>
      <c r="AC358" s="199"/>
      <c r="AD358" s="199"/>
      <c r="AE358" s="199"/>
      <c r="AF358" s="199"/>
      <c r="AG358" s="199"/>
      <c r="AH358" s="199"/>
      <c r="AI358" s="199"/>
      <c r="AJ358" s="199"/>
      <c r="AK358" s="199"/>
      <c r="AL358" s="199"/>
      <c r="AM358" s="199"/>
      <c r="AN358" s="199"/>
      <c r="AO358" s="199"/>
      <c r="AP358" s="199"/>
      <c r="AQ358" s="199"/>
      <c r="AR358" s="199"/>
      <c r="AS358" s="199"/>
      <c r="AT358" s="199"/>
      <c r="AU358" s="199"/>
      <c r="AV358" s="199"/>
      <c r="AW358" s="199"/>
      <c r="AX358" s="199"/>
      <c r="AY358" s="199"/>
      <c r="AZ358" s="199"/>
      <c r="BA358" s="199"/>
      <c r="BB358" s="199"/>
      <c r="BC358" s="199"/>
      <c r="BD358" s="199"/>
      <c r="BE358" s="199"/>
      <c r="BF358" s="199"/>
    </row>
    <row r="359" spans="12:58" ht="12.75">
      <c r="L359" s="458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199"/>
      <c r="AB359" s="199"/>
      <c r="AC359" s="199"/>
      <c r="AD359" s="199"/>
      <c r="AE359" s="199"/>
      <c r="AF359" s="199"/>
      <c r="AG359" s="199"/>
      <c r="AH359" s="199"/>
      <c r="AI359" s="199"/>
      <c r="AJ359" s="199"/>
      <c r="AK359" s="199"/>
      <c r="AL359" s="199"/>
      <c r="AM359" s="199"/>
      <c r="AN359" s="199"/>
      <c r="AO359" s="199"/>
      <c r="AP359" s="199"/>
      <c r="AQ359" s="199"/>
      <c r="AR359" s="199"/>
      <c r="AS359" s="199"/>
      <c r="AT359" s="199"/>
      <c r="AU359" s="199"/>
      <c r="AV359" s="199"/>
      <c r="AW359" s="199"/>
      <c r="AX359" s="199"/>
      <c r="AY359" s="199"/>
      <c r="AZ359" s="199"/>
      <c r="BA359" s="199"/>
      <c r="BB359" s="199"/>
      <c r="BC359" s="199"/>
      <c r="BD359" s="199"/>
      <c r="BE359" s="199"/>
      <c r="BF359" s="199"/>
    </row>
    <row r="360" spans="12:58" ht="12.75">
      <c r="L360" s="458"/>
      <c r="M360" s="199"/>
      <c r="N360" s="199"/>
      <c r="O360" s="199"/>
      <c r="P360" s="199"/>
      <c r="Q360" s="199"/>
      <c r="R360" s="199"/>
      <c r="S360" s="199"/>
      <c r="T360" s="199"/>
      <c r="U360" s="199"/>
      <c r="V360" s="199"/>
      <c r="W360" s="199"/>
      <c r="X360" s="199"/>
      <c r="Y360" s="199"/>
      <c r="Z360" s="199"/>
      <c r="AA360" s="199"/>
      <c r="AB360" s="199"/>
      <c r="AC360" s="199"/>
      <c r="AD360" s="199"/>
      <c r="AE360" s="199"/>
      <c r="AF360" s="199"/>
      <c r="AG360" s="199"/>
      <c r="AH360" s="199"/>
      <c r="AI360" s="199"/>
      <c r="AJ360" s="199"/>
      <c r="AK360" s="199"/>
      <c r="AL360" s="199"/>
      <c r="AM360" s="199"/>
      <c r="AN360" s="199"/>
      <c r="AO360" s="199"/>
      <c r="AP360" s="199"/>
      <c r="AQ360" s="199"/>
      <c r="AR360" s="199"/>
      <c r="AS360" s="199"/>
      <c r="AT360" s="199"/>
      <c r="AU360" s="199"/>
      <c r="AV360" s="199"/>
      <c r="AW360" s="199"/>
      <c r="AX360" s="199"/>
      <c r="AY360" s="199"/>
      <c r="AZ360" s="199"/>
      <c r="BA360" s="199"/>
      <c r="BB360" s="199"/>
      <c r="BC360" s="199"/>
      <c r="BD360" s="199"/>
      <c r="BE360" s="199"/>
      <c r="BF360" s="199"/>
    </row>
    <row r="361" spans="12:58" ht="12.75">
      <c r="L361" s="458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  <c r="AA361" s="199"/>
      <c r="AB361" s="199"/>
      <c r="AC361" s="199"/>
      <c r="AD361" s="199"/>
      <c r="AE361" s="199"/>
      <c r="AF361" s="199"/>
      <c r="AG361" s="199"/>
      <c r="AH361" s="199"/>
      <c r="AI361" s="199"/>
      <c r="AJ361" s="199"/>
      <c r="AK361" s="199"/>
      <c r="AL361" s="199"/>
      <c r="AM361" s="199"/>
      <c r="AN361" s="199"/>
      <c r="AO361" s="199"/>
      <c r="AP361" s="199"/>
      <c r="AQ361" s="199"/>
      <c r="AR361" s="199"/>
      <c r="AS361" s="199"/>
      <c r="AT361" s="199"/>
      <c r="AU361" s="199"/>
      <c r="AV361" s="199"/>
      <c r="AW361" s="199"/>
      <c r="AX361" s="199"/>
      <c r="AY361" s="199"/>
      <c r="AZ361" s="199"/>
      <c r="BA361" s="199"/>
      <c r="BB361" s="199"/>
      <c r="BC361" s="199"/>
      <c r="BD361" s="199"/>
      <c r="BE361" s="199"/>
      <c r="BF361" s="199"/>
    </row>
    <row r="362" spans="12:58" ht="12.75">
      <c r="L362" s="458"/>
      <c r="M362" s="199"/>
      <c r="N362" s="199"/>
      <c r="O362" s="199"/>
      <c r="P362" s="199"/>
      <c r="Q362" s="199"/>
      <c r="R362" s="199"/>
      <c r="S362" s="199"/>
      <c r="T362" s="199"/>
      <c r="U362" s="199"/>
      <c r="V362" s="199"/>
      <c r="W362" s="199"/>
      <c r="X362" s="199"/>
      <c r="Y362" s="199"/>
      <c r="Z362" s="199"/>
      <c r="AA362" s="199"/>
      <c r="AB362" s="199"/>
      <c r="AC362" s="199"/>
      <c r="AD362" s="199"/>
      <c r="AE362" s="199"/>
      <c r="AF362" s="199"/>
      <c r="AG362" s="199"/>
      <c r="AH362" s="199"/>
      <c r="AI362" s="199"/>
      <c r="AJ362" s="199"/>
      <c r="AK362" s="199"/>
      <c r="AL362" s="199"/>
      <c r="AM362" s="199"/>
      <c r="AN362" s="199"/>
      <c r="AO362" s="199"/>
      <c r="AP362" s="199"/>
      <c r="AQ362" s="199"/>
      <c r="AR362" s="199"/>
      <c r="AS362" s="199"/>
      <c r="AT362" s="199"/>
      <c r="AU362" s="199"/>
      <c r="AV362" s="199"/>
      <c r="AW362" s="199"/>
      <c r="AX362" s="199"/>
      <c r="AY362" s="199"/>
      <c r="AZ362" s="199"/>
      <c r="BA362" s="199"/>
      <c r="BB362" s="199"/>
      <c r="BC362" s="199"/>
      <c r="BD362" s="199"/>
      <c r="BE362" s="199"/>
      <c r="BF362" s="199"/>
    </row>
    <row r="363" spans="12:58" ht="12.75">
      <c r="L363" s="458"/>
      <c r="M363" s="199"/>
      <c r="N363" s="199"/>
      <c r="O363" s="199"/>
      <c r="P363" s="199"/>
      <c r="Q363" s="199"/>
      <c r="R363" s="199"/>
      <c r="S363" s="199"/>
      <c r="T363" s="199"/>
      <c r="U363" s="199"/>
      <c r="V363" s="199"/>
      <c r="W363" s="199"/>
      <c r="X363" s="199"/>
      <c r="Y363" s="199"/>
      <c r="Z363" s="199"/>
      <c r="AA363" s="199"/>
      <c r="AB363" s="199"/>
      <c r="AC363" s="199"/>
      <c r="AD363" s="199"/>
      <c r="AE363" s="199"/>
      <c r="AF363" s="199"/>
      <c r="AG363" s="199"/>
      <c r="AH363" s="199"/>
      <c r="AI363" s="199"/>
      <c r="AJ363" s="199"/>
      <c r="AK363" s="199"/>
      <c r="AL363" s="199"/>
      <c r="AM363" s="199"/>
      <c r="AN363" s="199"/>
      <c r="AO363" s="199"/>
      <c r="AP363" s="199"/>
      <c r="AQ363" s="199"/>
      <c r="AR363" s="199"/>
      <c r="AS363" s="199"/>
      <c r="AT363" s="199"/>
      <c r="AU363" s="199"/>
      <c r="AV363" s="199"/>
      <c r="AW363" s="199"/>
      <c r="AX363" s="199"/>
      <c r="AY363" s="199"/>
      <c r="AZ363" s="199"/>
      <c r="BA363" s="199"/>
      <c r="BB363" s="199"/>
      <c r="BC363" s="199"/>
      <c r="BD363" s="199"/>
      <c r="BE363" s="199"/>
      <c r="BF363" s="199"/>
    </row>
    <row r="364" spans="12:58" ht="12.75">
      <c r="L364" s="458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  <c r="Z364" s="199"/>
      <c r="AA364" s="199"/>
      <c r="AB364" s="199"/>
      <c r="AC364" s="199"/>
      <c r="AD364" s="199"/>
      <c r="AE364" s="199"/>
      <c r="AF364" s="199"/>
      <c r="AG364" s="199"/>
      <c r="AH364" s="199"/>
      <c r="AI364" s="199"/>
      <c r="AJ364" s="199"/>
      <c r="AK364" s="199"/>
      <c r="AL364" s="199"/>
      <c r="AM364" s="199"/>
      <c r="AN364" s="199"/>
      <c r="AO364" s="199"/>
      <c r="AP364" s="199"/>
      <c r="AQ364" s="199"/>
      <c r="AR364" s="199"/>
      <c r="AS364" s="199"/>
      <c r="AT364" s="199"/>
      <c r="AU364" s="199"/>
      <c r="AV364" s="199"/>
      <c r="AW364" s="199"/>
      <c r="AX364" s="199"/>
      <c r="AY364" s="199"/>
      <c r="AZ364" s="199"/>
      <c r="BA364" s="199"/>
      <c r="BB364" s="199"/>
      <c r="BC364" s="199"/>
      <c r="BD364" s="199"/>
      <c r="BE364" s="199"/>
      <c r="BF364" s="199"/>
    </row>
    <row r="365" spans="12:58" ht="12.75">
      <c r="L365" s="458"/>
      <c r="M365" s="199"/>
      <c r="N365" s="199"/>
      <c r="O365" s="199"/>
      <c r="P365" s="199"/>
      <c r="Q365" s="199"/>
      <c r="R365" s="199"/>
      <c r="S365" s="199"/>
      <c r="T365" s="199"/>
      <c r="U365" s="199"/>
      <c r="V365" s="199"/>
      <c r="W365" s="199"/>
      <c r="X365" s="199"/>
      <c r="Y365" s="199"/>
      <c r="Z365" s="199"/>
      <c r="AA365" s="199"/>
      <c r="AB365" s="199"/>
      <c r="AC365" s="199"/>
      <c r="AD365" s="199"/>
      <c r="AE365" s="199"/>
      <c r="AF365" s="199"/>
      <c r="AG365" s="199"/>
      <c r="AH365" s="199"/>
      <c r="AI365" s="199"/>
      <c r="AJ365" s="199"/>
      <c r="AK365" s="199"/>
      <c r="AL365" s="199"/>
      <c r="AM365" s="199"/>
      <c r="AN365" s="199"/>
      <c r="AO365" s="199"/>
      <c r="AP365" s="199"/>
      <c r="AQ365" s="199"/>
      <c r="AR365" s="199"/>
      <c r="AS365" s="199"/>
      <c r="AT365" s="199"/>
      <c r="AU365" s="199"/>
      <c r="AV365" s="199"/>
      <c r="AW365" s="199"/>
      <c r="AX365" s="199"/>
      <c r="AY365" s="199"/>
      <c r="AZ365" s="199"/>
      <c r="BA365" s="199"/>
      <c r="BB365" s="199"/>
      <c r="BC365" s="199"/>
      <c r="BD365" s="199"/>
      <c r="BE365" s="199"/>
      <c r="BF365" s="199"/>
    </row>
    <row r="366" spans="12:58" ht="12.75">
      <c r="L366" s="458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  <c r="Z366" s="199"/>
      <c r="AA366" s="199"/>
      <c r="AB366" s="199"/>
      <c r="AC366" s="199"/>
      <c r="AD366" s="199"/>
      <c r="AE366" s="199"/>
      <c r="AF366" s="199"/>
      <c r="AG366" s="199"/>
      <c r="AH366" s="199"/>
      <c r="AI366" s="199"/>
      <c r="AJ366" s="199"/>
      <c r="AK366" s="199"/>
      <c r="AL366" s="199"/>
      <c r="AM366" s="199"/>
      <c r="AN366" s="199"/>
      <c r="AO366" s="199"/>
      <c r="AP366" s="199"/>
      <c r="AQ366" s="199"/>
      <c r="AR366" s="199"/>
      <c r="AS366" s="199"/>
      <c r="AT366" s="199"/>
      <c r="AU366" s="199"/>
      <c r="AV366" s="199"/>
      <c r="AW366" s="199"/>
      <c r="AX366" s="199"/>
      <c r="AY366" s="199"/>
      <c r="AZ366" s="199"/>
      <c r="BA366" s="199"/>
      <c r="BB366" s="199"/>
      <c r="BC366" s="199"/>
      <c r="BD366" s="199"/>
      <c r="BE366" s="199"/>
      <c r="BF366" s="199"/>
    </row>
    <row r="367" spans="12:58" ht="12.75">
      <c r="L367" s="458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  <c r="AC367" s="199"/>
      <c r="AD367" s="199"/>
      <c r="AE367" s="199"/>
      <c r="AF367" s="199"/>
      <c r="AG367" s="199"/>
      <c r="AH367" s="199"/>
      <c r="AI367" s="199"/>
      <c r="AJ367" s="199"/>
      <c r="AK367" s="199"/>
      <c r="AL367" s="199"/>
      <c r="AM367" s="199"/>
      <c r="AN367" s="199"/>
      <c r="AO367" s="199"/>
      <c r="AP367" s="199"/>
      <c r="AQ367" s="199"/>
      <c r="AR367" s="199"/>
      <c r="AS367" s="199"/>
      <c r="AT367" s="199"/>
      <c r="AU367" s="199"/>
      <c r="AV367" s="199"/>
      <c r="AW367" s="199"/>
      <c r="AX367" s="199"/>
      <c r="AY367" s="199"/>
      <c r="AZ367" s="199"/>
      <c r="BA367" s="199"/>
      <c r="BB367" s="199"/>
      <c r="BC367" s="199"/>
      <c r="BD367" s="199"/>
      <c r="BE367" s="199"/>
      <c r="BF367" s="199"/>
    </row>
    <row r="368" spans="12:58" ht="12.75">
      <c r="L368" s="458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  <c r="Z368" s="199"/>
      <c r="AA368" s="199"/>
      <c r="AB368" s="199"/>
      <c r="AC368" s="199"/>
      <c r="AD368" s="199"/>
      <c r="AE368" s="199"/>
      <c r="AF368" s="199"/>
      <c r="AG368" s="199"/>
      <c r="AH368" s="199"/>
      <c r="AI368" s="199"/>
      <c r="AJ368" s="199"/>
      <c r="AK368" s="199"/>
      <c r="AL368" s="199"/>
      <c r="AM368" s="199"/>
      <c r="AN368" s="199"/>
      <c r="AO368" s="199"/>
      <c r="AP368" s="199"/>
      <c r="AQ368" s="199"/>
      <c r="AR368" s="199"/>
      <c r="AS368" s="199"/>
      <c r="AT368" s="199"/>
      <c r="AU368" s="199"/>
      <c r="AV368" s="199"/>
      <c r="AW368" s="199"/>
      <c r="AX368" s="199"/>
      <c r="AY368" s="199"/>
      <c r="AZ368" s="199"/>
      <c r="BA368" s="199"/>
      <c r="BB368" s="199"/>
      <c r="BC368" s="199"/>
      <c r="BD368" s="199"/>
      <c r="BE368" s="199"/>
      <c r="BF368" s="199"/>
    </row>
    <row r="369" spans="12:58" ht="12.75">
      <c r="L369" s="458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  <c r="Z369" s="199"/>
      <c r="AA369" s="199"/>
      <c r="AB369" s="199"/>
      <c r="AC369" s="199"/>
      <c r="AD369" s="199"/>
      <c r="AE369" s="199"/>
      <c r="AF369" s="199"/>
      <c r="AG369" s="199"/>
      <c r="AH369" s="199"/>
      <c r="AI369" s="199"/>
      <c r="AJ369" s="199"/>
      <c r="AK369" s="199"/>
      <c r="AL369" s="199"/>
      <c r="AM369" s="199"/>
      <c r="AN369" s="199"/>
      <c r="AO369" s="199"/>
      <c r="AP369" s="199"/>
      <c r="AQ369" s="199"/>
      <c r="AR369" s="199"/>
      <c r="AS369" s="199"/>
      <c r="AT369" s="199"/>
      <c r="AU369" s="199"/>
      <c r="AV369" s="199"/>
      <c r="AW369" s="199"/>
      <c r="AX369" s="199"/>
      <c r="AY369" s="199"/>
      <c r="AZ369" s="199"/>
      <c r="BA369" s="199"/>
      <c r="BB369" s="199"/>
      <c r="BC369" s="199"/>
      <c r="BD369" s="199"/>
      <c r="BE369" s="199"/>
      <c r="BF369" s="199"/>
    </row>
    <row r="370" spans="12:58" ht="12.75">
      <c r="L370" s="458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9"/>
      <c r="AB370" s="199"/>
      <c r="AC370" s="199"/>
      <c r="AD370" s="199"/>
      <c r="AE370" s="199"/>
      <c r="AF370" s="199"/>
      <c r="AG370" s="199"/>
      <c r="AH370" s="199"/>
      <c r="AI370" s="199"/>
      <c r="AJ370" s="199"/>
      <c r="AK370" s="199"/>
      <c r="AL370" s="199"/>
      <c r="AM370" s="199"/>
      <c r="AN370" s="199"/>
      <c r="AO370" s="199"/>
      <c r="AP370" s="199"/>
      <c r="AQ370" s="199"/>
      <c r="AR370" s="199"/>
      <c r="AS370" s="199"/>
      <c r="AT370" s="199"/>
      <c r="AU370" s="199"/>
      <c r="AV370" s="199"/>
      <c r="AW370" s="199"/>
      <c r="AX370" s="199"/>
      <c r="AY370" s="199"/>
      <c r="AZ370" s="199"/>
      <c r="BA370" s="199"/>
      <c r="BB370" s="199"/>
      <c r="BC370" s="199"/>
      <c r="BD370" s="199"/>
      <c r="BE370" s="199"/>
      <c r="BF370" s="199"/>
    </row>
    <row r="371" spans="12:58" ht="12.75">
      <c r="L371" s="458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  <c r="AA371" s="199"/>
      <c r="AB371" s="199"/>
      <c r="AC371" s="199"/>
      <c r="AD371" s="199"/>
      <c r="AE371" s="199"/>
      <c r="AF371" s="199"/>
      <c r="AG371" s="199"/>
      <c r="AH371" s="199"/>
      <c r="AI371" s="199"/>
      <c r="AJ371" s="199"/>
      <c r="AK371" s="199"/>
      <c r="AL371" s="199"/>
      <c r="AM371" s="199"/>
      <c r="AN371" s="199"/>
      <c r="AO371" s="199"/>
      <c r="AP371" s="199"/>
      <c r="AQ371" s="199"/>
      <c r="AR371" s="199"/>
      <c r="AS371" s="199"/>
      <c r="AT371" s="199"/>
      <c r="AU371" s="199"/>
      <c r="AV371" s="199"/>
      <c r="AW371" s="199"/>
      <c r="AX371" s="199"/>
      <c r="AY371" s="199"/>
      <c r="AZ371" s="199"/>
      <c r="BA371" s="199"/>
      <c r="BB371" s="199"/>
      <c r="BC371" s="199"/>
      <c r="BD371" s="199"/>
      <c r="BE371" s="199"/>
      <c r="BF371" s="199"/>
    </row>
    <row r="372" spans="12:58" ht="12.75">
      <c r="L372" s="458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  <c r="Z372" s="199"/>
      <c r="AA372" s="199"/>
      <c r="AB372" s="199"/>
      <c r="AC372" s="199"/>
      <c r="AD372" s="199"/>
      <c r="AE372" s="199"/>
      <c r="AF372" s="199"/>
      <c r="AG372" s="199"/>
      <c r="AH372" s="199"/>
      <c r="AI372" s="199"/>
      <c r="AJ372" s="199"/>
      <c r="AK372" s="199"/>
      <c r="AL372" s="199"/>
      <c r="AM372" s="199"/>
      <c r="AN372" s="199"/>
      <c r="AO372" s="199"/>
      <c r="AP372" s="199"/>
      <c r="AQ372" s="199"/>
      <c r="AR372" s="199"/>
      <c r="AS372" s="199"/>
      <c r="AT372" s="199"/>
      <c r="AU372" s="199"/>
      <c r="AV372" s="199"/>
      <c r="AW372" s="199"/>
      <c r="AX372" s="199"/>
      <c r="AY372" s="199"/>
      <c r="AZ372" s="199"/>
      <c r="BA372" s="199"/>
      <c r="BB372" s="199"/>
      <c r="BC372" s="199"/>
      <c r="BD372" s="199"/>
      <c r="BE372" s="199"/>
      <c r="BF372" s="199"/>
    </row>
    <row r="373" spans="12:58" ht="12.75">
      <c r="L373" s="458"/>
      <c r="M373" s="199"/>
      <c r="N373" s="199"/>
      <c r="O373" s="199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  <c r="Z373" s="199"/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199"/>
      <c r="AL373" s="199"/>
      <c r="AM373" s="199"/>
      <c r="AN373" s="199"/>
      <c r="AO373" s="199"/>
      <c r="AP373" s="199"/>
      <c r="AQ373" s="199"/>
      <c r="AR373" s="199"/>
      <c r="AS373" s="199"/>
      <c r="AT373" s="199"/>
      <c r="AU373" s="199"/>
      <c r="AV373" s="199"/>
      <c r="AW373" s="199"/>
      <c r="AX373" s="199"/>
      <c r="AY373" s="199"/>
      <c r="AZ373" s="199"/>
      <c r="BA373" s="199"/>
      <c r="BB373" s="199"/>
      <c r="BC373" s="199"/>
      <c r="BD373" s="199"/>
      <c r="BE373" s="199"/>
      <c r="BF373" s="199"/>
    </row>
    <row r="374" spans="12:58" ht="12.75">
      <c r="L374" s="458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  <c r="AA374" s="199"/>
      <c r="AB374" s="199"/>
      <c r="AC374" s="199"/>
      <c r="AD374" s="199"/>
      <c r="AE374" s="199"/>
      <c r="AF374" s="199"/>
      <c r="AG374" s="199"/>
      <c r="AH374" s="199"/>
      <c r="AI374" s="199"/>
      <c r="AJ374" s="199"/>
      <c r="AK374" s="199"/>
      <c r="AL374" s="199"/>
      <c r="AM374" s="199"/>
      <c r="AN374" s="199"/>
      <c r="AO374" s="199"/>
      <c r="AP374" s="199"/>
      <c r="AQ374" s="199"/>
      <c r="AR374" s="199"/>
      <c r="AS374" s="199"/>
      <c r="AT374" s="199"/>
      <c r="AU374" s="199"/>
      <c r="AV374" s="199"/>
      <c r="AW374" s="199"/>
      <c r="AX374" s="199"/>
      <c r="AY374" s="199"/>
      <c r="AZ374" s="199"/>
      <c r="BA374" s="199"/>
      <c r="BB374" s="199"/>
      <c r="BC374" s="199"/>
      <c r="BD374" s="199"/>
      <c r="BE374" s="199"/>
      <c r="BF374" s="199"/>
    </row>
    <row r="375" spans="12:58" ht="12.75">
      <c r="L375" s="458"/>
      <c r="M375" s="199"/>
      <c r="N375" s="199"/>
      <c r="O375" s="199"/>
      <c r="P375" s="199"/>
      <c r="Q375" s="199"/>
      <c r="R375" s="199"/>
      <c r="S375" s="199"/>
      <c r="T375" s="199"/>
      <c r="U375" s="199"/>
      <c r="V375" s="199"/>
      <c r="W375" s="199"/>
      <c r="X375" s="199"/>
      <c r="Y375" s="199"/>
      <c r="Z375" s="199"/>
      <c r="AA375" s="199"/>
      <c r="AB375" s="199"/>
      <c r="AC375" s="199"/>
      <c r="AD375" s="199"/>
      <c r="AE375" s="199"/>
      <c r="AF375" s="199"/>
      <c r="AG375" s="199"/>
      <c r="AH375" s="199"/>
      <c r="AI375" s="199"/>
      <c r="AJ375" s="199"/>
      <c r="AK375" s="199"/>
      <c r="AL375" s="199"/>
      <c r="AM375" s="199"/>
      <c r="AN375" s="199"/>
      <c r="AO375" s="199"/>
      <c r="AP375" s="199"/>
      <c r="AQ375" s="199"/>
      <c r="AR375" s="199"/>
      <c r="AS375" s="199"/>
      <c r="AT375" s="199"/>
      <c r="AU375" s="199"/>
      <c r="AV375" s="199"/>
      <c r="AW375" s="199"/>
      <c r="AX375" s="199"/>
      <c r="AY375" s="199"/>
      <c r="AZ375" s="199"/>
      <c r="BA375" s="199"/>
      <c r="BB375" s="199"/>
      <c r="BC375" s="199"/>
      <c r="BD375" s="199"/>
      <c r="BE375" s="199"/>
      <c r="BF375" s="199"/>
    </row>
    <row r="376" spans="12:58" ht="12.75">
      <c r="L376" s="458"/>
      <c r="M376" s="199"/>
      <c r="N376" s="199"/>
      <c r="O376" s="199"/>
      <c r="P376" s="199"/>
      <c r="Q376" s="199"/>
      <c r="R376" s="199"/>
      <c r="S376" s="199"/>
      <c r="T376" s="199"/>
      <c r="U376" s="199"/>
      <c r="V376" s="199"/>
      <c r="W376" s="199"/>
      <c r="X376" s="199"/>
      <c r="Y376" s="199"/>
      <c r="Z376" s="199"/>
      <c r="AA376" s="199"/>
      <c r="AB376" s="199"/>
      <c r="AC376" s="199"/>
      <c r="AD376" s="199"/>
      <c r="AE376" s="199"/>
      <c r="AF376" s="199"/>
      <c r="AG376" s="199"/>
      <c r="AH376" s="199"/>
      <c r="AI376" s="199"/>
      <c r="AJ376" s="199"/>
      <c r="AK376" s="199"/>
      <c r="AL376" s="199"/>
      <c r="AM376" s="199"/>
      <c r="AN376" s="199"/>
      <c r="AO376" s="199"/>
      <c r="AP376" s="199"/>
      <c r="AQ376" s="199"/>
      <c r="AR376" s="199"/>
      <c r="AS376" s="199"/>
      <c r="AT376" s="199"/>
      <c r="AU376" s="199"/>
      <c r="AV376" s="199"/>
      <c r="AW376" s="199"/>
      <c r="AX376" s="199"/>
      <c r="AY376" s="199"/>
      <c r="AZ376" s="199"/>
      <c r="BA376" s="199"/>
      <c r="BB376" s="199"/>
      <c r="BC376" s="199"/>
      <c r="BD376" s="199"/>
      <c r="BE376" s="199"/>
      <c r="BF376" s="199"/>
    </row>
    <row r="377" spans="12:58" ht="12.75">
      <c r="L377" s="458"/>
      <c r="M377" s="199"/>
      <c r="N377" s="199"/>
      <c r="O377" s="199"/>
      <c r="P377" s="199"/>
      <c r="Q377" s="199"/>
      <c r="R377" s="199"/>
      <c r="S377" s="199"/>
      <c r="T377" s="199"/>
      <c r="U377" s="199"/>
      <c r="V377" s="199"/>
      <c r="W377" s="199"/>
      <c r="X377" s="199"/>
      <c r="Y377" s="199"/>
      <c r="Z377" s="199"/>
      <c r="AA377" s="199"/>
      <c r="AB377" s="199"/>
      <c r="AC377" s="199"/>
      <c r="AD377" s="199"/>
      <c r="AE377" s="199"/>
      <c r="AF377" s="199"/>
      <c r="AG377" s="199"/>
      <c r="AH377" s="199"/>
      <c r="AI377" s="199"/>
      <c r="AJ377" s="199"/>
      <c r="AK377" s="199"/>
      <c r="AL377" s="199"/>
      <c r="AM377" s="199"/>
      <c r="AN377" s="199"/>
      <c r="AO377" s="199"/>
      <c r="AP377" s="199"/>
      <c r="AQ377" s="199"/>
      <c r="AR377" s="199"/>
      <c r="AS377" s="199"/>
      <c r="AT377" s="199"/>
      <c r="AU377" s="199"/>
      <c r="AV377" s="199"/>
      <c r="AW377" s="199"/>
      <c r="AX377" s="199"/>
      <c r="AY377" s="199"/>
      <c r="AZ377" s="199"/>
      <c r="BA377" s="199"/>
      <c r="BB377" s="199"/>
      <c r="BC377" s="199"/>
      <c r="BD377" s="199"/>
      <c r="BE377" s="199"/>
      <c r="BF377" s="199"/>
    </row>
    <row r="378" spans="12:58" ht="12.75">
      <c r="L378" s="458"/>
      <c r="M378" s="199"/>
      <c r="N378" s="199"/>
      <c r="O378" s="199"/>
      <c r="P378" s="199"/>
      <c r="Q378" s="199"/>
      <c r="R378" s="199"/>
      <c r="S378" s="199"/>
      <c r="T378" s="199"/>
      <c r="U378" s="199"/>
      <c r="V378" s="199"/>
      <c r="W378" s="199"/>
      <c r="X378" s="199"/>
      <c r="Y378" s="199"/>
      <c r="Z378" s="199"/>
      <c r="AA378" s="199"/>
      <c r="AB378" s="199"/>
      <c r="AC378" s="199"/>
      <c r="AD378" s="199"/>
      <c r="AE378" s="199"/>
      <c r="AF378" s="199"/>
      <c r="AG378" s="199"/>
      <c r="AH378" s="199"/>
      <c r="AI378" s="199"/>
      <c r="AJ378" s="199"/>
      <c r="AK378" s="199"/>
      <c r="AL378" s="199"/>
      <c r="AM378" s="199"/>
      <c r="AN378" s="199"/>
      <c r="AO378" s="199"/>
      <c r="AP378" s="199"/>
      <c r="AQ378" s="199"/>
      <c r="AR378" s="199"/>
      <c r="AS378" s="199"/>
      <c r="AT378" s="199"/>
      <c r="AU378" s="199"/>
      <c r="AV378" s="199"/>
      <c r="AW378" s="199"/>
      <c r="AX378" s="199"/>
      <c r="AY378" s="199"/>
      <c r="AZ378" s="199"/>
      <c r="BA378" s="199"/>
      <c r="BB378" s="199"/>
      <c r="BC378" s="199"/>
      <c r="BD378" s="199"/>
      <c r="BE378" s="199"/>
      <c r="BF378" s="199"/>
    </row>
    <row r="379" spans="12:58" ht="12.75">
      <c r="L379" s="458"/>
      <c r="M379" s="199"/>
      <c r="N379" s="199"/>
      <c r="O379" s="199"/>
      <c r="P379" s="199"/>
      <c r="Q379" s="199"/>
      <c r="R379" s="199"/>
      <c r="S379" s="199"/>
      <c r="T379" s="199"/>
      <c r="U379" s="199"/>
      <c r="V379" s="199"/>
      <c r="W379" s="199"/>
      <c r="X379" s="199"/>
      <c r="Y379" s="199"/>
      <c r="Z379" s="199"/>
      <c r="AA379" s="199"/>
      <c r="AB379" s="199"/>
      <c r="AC379" s="199"/>
      <c r="AD379" s="199"/>
      <c r="AE379" s="199"/>
      <c r="AF379" s="199"/>
      <c r="AG379" s="199"/>
      <c r="AH379" s="199"/>
      <c r="AI379" s="199"/>
      <c r="AJ379" s="199"/>
      <c r="AK379" s="199"/>
      <c r="AL379" s="199"/>
      <c r="AM379" s="199"/>
      <c r="AN379" s="199"/>
      <c r="AO379" s="199"/>
      <c r="AP379" s="199"/>
      <c r="AQ379" s="199"/>
      <c r="AR379" s="199"/>
      <c r="AS379" s="199"/>
      <c r="AT379" s="199"/>
      <c r="AU379" s="199"/>
      <c r="AV379" s="199"/>
      <c r="AW379" s="199"/>
      <c r="AX379" s="199"/>
      <c r="AY379" s="199"/>
      <c r="AZ379" s="199"/>
      <c r="BA379" s="199"/>
      <c r="BB379" s="199"/>
      <c r="BC379" s="199"/>
      <c r="BD379" s="199"/>
      <c r="BE379" s="199"/>
      <c r="BF379" s="199"/>
    </row>
    <row r="380" spans="12:58" ht="12.75">
      <c r="L380" s="458"/>
      <c r="M380" s="199"/>
      <c r="N380" s="199"/>
      <c r="O380" s="199"/>
      <c r="P380" s="199"/>
      <c r="Q380" s="199"/>
      <c r="R380" s="199"/>
      <c r="S380" s="199"/>
      <c r="T380" s="199"/>
      <c r="U380" s="199"/>
      <c r="V380" s="199"/>
      <c r="W380" s="199"/>
      <c r="X380" s="199"/>
      <c r="Y380" s="199"/>
      <c r="Z380" s="199"/>
      <c r="AA380" s="199"/>
      <c r="AB380" s="199"/>
      <c r="AC380" s="199"/>
      <c r="AD380" s="199"/>
      <c r="AE380" s="199"/>
      <c r="AF380" s="199"/>
      <c r="AG380" s="199"/>
      <c r="AH380" s="199"/>
      <c r="AI380" s="199"/>
      <c r="AJ380" s="199"/>
      <c r="AK380" s="199"/>
      <c r="AL380" s="199"/>
      <c r="AM380" s="199"/>
      <c r="AN380" s="199"/>
      <c r="AO380" s="199"/>
      <c r="AP380" s="199"/>
      <c r="AQ380" s="199"/>
      <c r="AR380" s="199"/>
      <c r="AS380" s="199"/>
      <c r="AT380" s="199"/>
      <c r="AU380" s="199"/>
      <c r="AV380" s="199"/>
      <c r="AW380" s="199"/>
      <c r="AX380" s="199"/>
      <c r="AY380" s="199"/>
      <c r="AZ380" s="199"/>
      <c r="BA380" s="199"/>
      <c r="BB380" s="199"/>
      <c r="BC380" s="199"/>
      <c r="BD380" s="199"/>
      <c r="BE380" s="199"/>
      <c r="BF380" s="199"/>
    </row>
    <row r="381" spans="12:58" ht="12.75">
      <c r="L381" s="458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199"/>
      <c r="AB381" s="199"/>
      <c r="AC381" s="199"/>
      <c r="AD381" s="199"/>
      <c r="AE381" s="199"/>
      <c r="AF381" s="199"/>
      <c r="AG381" s="199"/>
      <c r="AH381" s="199"/>
      <c r="AI381" s="199"/>
      <c r="AJ381" s="199"/>
      <c r="AK381" s="199"/>
      <c r="AL381" s="199"/>
      <c r="AM381" s="199"/>
      <c r="AN381" s="199"/>
      <c r="AO381" s="199"/>
      <c r="AP381" s="199"/>
      <c r="AQ381" s="199"/>
      <c r="AR381" s="199"/>
      <c r="AS381" s="199"/>
      <c r="AT381" s="199"/>
      <c r="AU381" s="199"/>
      <c r="AV381" s="199"/>
      <c r="AW381" s="199"/>
      <c r="AX381" s="199"/>
      <c r="AY381" s="199"/>
      <c r="AZ381" s="199"/>
      <c r="BA381" s="199"/>
      <c r="BB381" s="199"/>
      <c r="BC381" s="199"/>
      <c r="BD381" s="199"/>
      <c r="BE381" s="199"/>
      <c r="BF381" s="199"/>
    </row>
    <row r="382" spans="12:58" ht="12.75">
      <c r="L382" s="458"/>
      <c r="M382" s="199"/>
      <c r="N382" s="199"/>
      <c r="O382" s="199"/>
      <c r="P382" s="199"/>
      <c r="Q382" s="199"/>
      <c r="R382" s="199"/>
      <c r="S382" s="199"/>
      <c r="T382" s="199"/>
      <c r="U382" s="199"/>
      <c r="V382" s="199"/>
      <c r="W382" s="199"/>
      <c r="X382" s="199"/>
      <c r="Y382" s="199"/>
      <c r="Z382" s="199"/>
      <c r="AA382" s="199"/>
      <c r="AB382" s="199"/>
      <c r="AC382" s="199"/>
      <c r="AD382" s="199"/>
      <c r="AE382" s="199"/>
      <c r="AF382" s="199"/>
      <c r="AG382" s="199"/>
      <c r="AH382" s="199"/>
      <c r="AI382" s="199"/>
      <c r="AJ382" s="199"/>
      <c r="AK382" s="199"/>
      <c r="AL382" s="199"/>
      <c r="AM382" s="199"/>
      <c r="AN382" s="199"/>
      <c r="AO382" s="199"/>
      <c r="AP382" s="199"/>
      <c r="AQ382" s="199"/>
      <c r="AR382" s="199"/>
      <c r="AS382" s="199"/>
      <c r="AT382" s="199"/>
      <c r="AU382" s="199"/>
      <c r="AV382" s="199"/>
      <c r="AW382" s="199"/>
      <c r="AX382" s="199"/>
      <c r="AY382" s="199"/>
      <c r="AZ382" s="199"/>
      <c r="BA382" s="199"/>
      <c r="BB382" s="199"/>
      <c r="BC382" s="199"/>
      <c r="BD382" s="199"/>
      <c r="BE382" s="199"/>
      <c r="BF382" s="199"/>
    </row>
    <row r="383" spans="12:58" ht="12.75">
      <c r="L383" s="458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  <c r="AA383" s="199"/>
      <c r="AB383" s="199"/>
      <c r="AC383" s="199"/>
      <c r="AD383" s="199"/>
      <c r="AE383" s="199"/>
      <c r="AF383" s="199"/>
      <c r="AG383" s="199"/>
      <c r="AH383" s="199"/>
      <c r="AI383" s="199"/>
      <c r="AJ383" s="199"/>
      <c r="AK383" s="199"/>
      <c r="AL383" s="199"/>
      <c r="AM383" s="199"/>
      <c r="AN383" s="199"/>
      <c r="AO383" s="199"/>
      <c r="AP383" s="199"/>
      <c r="AQ383" s="199"/>
      <c r="AR383" s="199"/>
      <c r="AS383" s="199"/>
      <c r="AT383" s="199"/>
      <c r="AU383" s="199"/>
      <c r="AV383" s="199"/>
      <c r="AW383" s="199"/>
      <c r="AX383" s="199"/>
      <c r="AY383" s="199"/>
      <c r="AZ383" s="199"/>
      <c r="BA383" s="199"/>
      <c r="BB383" s="199"/>
      <c r="BC383" s="199"/>
      <c r="BD383" s="199"/>
      <c r="BE383" s="199"/>
      <c r="BF383" s="199"/>
    </row>
    <row r="384" spans="12:58" ht="12.75">
      <c r="L384" s="458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  <c r="AS384" s="199"/>
      <c r="AT384" s="199"/>
      <c r="AU384" s="199"/>
      <c r="AV384" s="199"/>
      <c r="AW384" s="199"/>
      <c r="AX384" s="199"/>
      <c r="AY384" s="199"/>
      <c r="AZ384" s="199"/>
      <c r="BA384" s="199"/>
      <c r="BB384" s="199"/>
      <c r="BC384" s="199"/>
      <c r="BD384" s="199"/>
      <c r="BE384" s="199"/>
      <c r="BF384" s="199"/>
    </row>
    <row r="385" spans="12:58" ht="12.75">
      <c r="L385" s="458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199"/>
      <c r="AR385" s="199"/>
      <c r="AS385" s="199"/>
      <c r="AT385" s="199"/>
      <c r="AU385" s="199"/>
      <c r="AV385" s="199"/>
      <c r="AW385" s="199"/>
      <c r="AX385" s="199"/>
      <c r="AY385" s="199"/>
      <c r="AZ385" s="199"/>
      <c r="BA385" s="199"/>
      <c r="BB385" s="199"/>
      <c r="BC385" s="199"/>
      <c r="BD385" s="199"/>
      <c r="BE385" s="199"/>
      <c r="BF385" s="199"/>
    </row>
    <row r="386" spans="12:58" ht="12.75">
      <c r="L386" s="458"/>
      <c r="M386" s="199"/>
      <c r="N386" s="199"/>
      <c r="O386" s="199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199"/>
      <c r="AD386" s="199"/>
      <c r="AE386" s="199"/>
      <c r="AF386" s="199"/>
      <c r="AG386" s="199"/>
      <c r="AH386" s="199"/>
      <c r="AI386" s="199"/>
      <c r="AJ386" s="199"/>
      <c r="AK386" s="199"/>
      <c r="AL386" s="199"/>
      <c r="AM386" s="199"/>
      <c r="AN386" s="199"/>
      <c r="AO386" s="199"/>
      <c r="AP386" s="199"/>
      <c r="AQ386" s="199"/>
      <c r="AR386" s="199"/>
      <c r="AS386" s="199"/>
      <c r="AT386" s="199"/>
      <c r="AU386" s="199"/>
      <c r="AV386" s="199"/>
      <c r="AW386" s="199"/>
      <c r="AX386" s="199"/>
      <c r="AY386" s="199"/>
      <c r="AZ386" s="199"/>
      <c r="BA386" s="199"/>
      <c r="BB386" s="199"/>
      <c r="BC386" s="199"/>
      <c r="BD386" s="199"/>
      <c r="BE386" s="199"/>
      <c r="BF386" s="199"/>
    </row>
    <row r="387" spans="12:58" ht="12.75">
      <c r="L387" s="458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99"/>
      <c r="AB387" s="199"/>
      <c r="AC387" s="199"/>
      <c r="AD387" s="199"/>
      <c r="AE387" s="199"/>
      <c r="AF387" s="199"/>
      <c r="AG387" s="199"/>
      <c r="AH387" s="199"/>
      <c r="AI387" s="199"/>
      <c r="AJ387" s="199"/>
      <c r="AK387" s="199"/>
      <c r="AL387" s="199"/>
      <c r="AM387" s="199"/>
      <c r="AN387" s="199"/>
      <c r="AO387" s="199"/>
      <c r="AP387" s="199"/>
      <c r="AQ387" s="199"/>
      <c r="AR387" s="199"/>
      <c r="AS387" s="199"/>
      <c r="AT387" s="199"/>
      <c r="AU387" s="199"/>
      <c r="AV387" s="199"/>
      <c r="AW387" s="199"/>
      <c r="AX387" s="199"/>
      <c r="AY387" s="199"/>
      <c r="AZ387" s="199"/>
      <c r="BA387" s="199"/>
      <c r="BB387" s="199"/>
      <c r="BC387" s="199"/>
      <c r="BD387" s="199"/>
      <c r="BE387" s="199"/>
      <c r="BF387" s="199"/>
    </row>
    <row r="388" spans="12:58" ht="12.75">
      <c r="L388" s="458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199"/>
      <c r="AL388" s="199"/>
      <c r="AM388" s="199"/>
      <c r="AN388" s="199"/>
      <c r="AO388" s="199"/>
      <c r="AP388" s="199"/>
      <c r="AQ388" s="199"/>
      <c r="AR388" s="199"/>
      <c r="AS388" s="199"/>
      <c r="AT388" s="199"/>
      <c r="AU388" s="199"/>
      <c r="AV388" s="199"/>
      <c r="AW388" s="199"/>
      <c r="AX388" s="199"/>
      <c r="AY388" s="199"/>
      <c r="AZ388" s="199"/>
      <c r="BA388" s="199"/>
      <c r="BB388" s="199"/>
      <c r="BC388" s="199"/>
      <c r="BD388" s="199"/>
      <c r="BE388" s="199"/>
      <c r="BF388" s="199"/>
    </row>
    <row r="389" spans="12:58" ht="12.75">
      <c r="L389" s="458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199"/>
      <c r="AK389" s="199"/>
      <c r="AL389" s="199"/>
      <c r="AM389" s="199"/>
      <c r="AN389" s="199"/>
      <c r="AO389" s="199"/>
      <c r="AP389" s="199"/>
      <c r="AQ389" s="199"/>
      <c r="AR389" s="199"/>
      <c r="AS389" s="199"/>
      <c r="AT389" s="199"/>
      <c r="AU389" s="199"/>
      <c r="AV389" s="199"/>
      <c r="AW389" s="199"/>
      <c r="AX389" s="199"/>
      <c r="AY389" s="199"/>
      <c r="AZ389" s="199"/>
      <c r="BA389" s="199"/>
      <c r="BB389" s="199"/>
      <c r="BC389" s="199"/>
      <c r="BD389" s="199"/>
      <c r="BE389" s="199"/>
      <c r="BF389" s="199"/>
    </row>
    <row r="390" spans="12:58" ht="12.75">
      <c r="L390" s="458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199"/>
      <c r="AD390" s="199"/>
      <c r="AE390" s="199"/>
      <c r="AF390" s="199"/>
      <c r="AG390" s="199"/>
      <c r="AH390" s="199"/>
      <c r="AI390" s="199"/>
      <c r="AJ390" s="199"/>
      <c r="AK390" s="199"/>
      <c r="AL390" s="199"/>
      <c r="AM390" s="199"/>
      <c r="AN390" s="199"/>
      <c r="AO390" s="199"/>
      <c r="AP390" s="199"/>
      <c r="AQ390" s="199"/>
      <c r="AR390" s="199"/>
      <c r="AS390" s="199"/>
      <c r="AT390" s="199"/>
      <c r="AU390" s="199"/>
      <c r="AV390" s="199"/>
      <c r="AW390" s="199"/>
      <c r="AX390" s="199"/>
      <c r="AY390" s="199"/>
      <c r="AZ390" s="199"/>
      <c r="BA390" s="199"/>
      <c r="BB390" s="199"/>
      <c r="BC390" s="199"/>
      <c r="BD390" s="199"/>
      <c r="BE390" s="199"/>
      <c r="BF390" s="199"/>
    </row>
    <row r="391" spans="12:58" ht="12.75">
      <c r="L391" s="458"/>
      <c r="M391" s="199"/>
      <c r="N391" s="199"/>
      <c r="O391" s="199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199"/>
      <c r="AD391" s="199"/>
      <c r="AE391" s="199"/>
      <c r="AF391" s="199"/>
      <c r="AG391" s="199"/>
      <c r="AH391" s="199"/>
      <c r="AI391" s="199"/>
      <c r="AJ391" s="199"/>
      <c r="AK391" s="199"/>
      <c r="AL391" s="199"/>
      <c r="AM391" s="199"/>
      <c r="AN391" s="199"/>
      <c r="AO391" s="199"/>
      <c r="AP391" s="199"/>
      <c r="AQ391" s="199"/>
      <c r="AR391" s="199"/>
      <c r="AS391" s="199"/>
      <c r="AT391" s="199"/>
      <c r="AU391" s="199"/>
      <c r="AV391" s="199"/>
      <c r="AW391" s="199"/>
      <c r="AX391" s="199"/>
      <c r="AY391" s="199"/>
      <c r="AZ391" s="199"/>
      <c r="BA391" s="199"/>
      <c r="BB391" s="199"/>
      <c r="BC391" s="199"/>
      <c r="BD391" s="199"/>
      <c r="BE391" s="199"/>
      <c r="BF391" s="199"/>
    </row>
    <row r="392" spans="12:58" ht="12.75">
      <c r="L392" s="458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199"/>
      <c r="AM392" s="199"/>
      <c r="AN392" s="199"/>
      <c r="AO392" s="199"/>
      <c r="AP392" s="199"/>
      <c r="AQ392" s="199"/>
      <c r="AR392" s="199"/>
      <c r="AS392" s="199"/>
      <c r="AT392" s="199"/>
      <c r="AU392" s="199"/>
      <c r="AV392" s="199"/>
      <c r="AW392" s="199"/>
      <c r="AX392" s="199"/>
      <c r="AY392" s="199"/>
      <c r="AZ392" s="199"/>
      <c r="BA392" s="199"/>
      <c r="BB392" s="199"/>
      <c r="BC392" s="199"/>
      <c r="BD392" s="199"/>
      <c r="BE392" s="199"/>
      <c r="BF392" s="199"/>
    </row>
    <row r="393" spans="12:58" ht="12.75">
      <c r="L393" s="458"/>
      <c r="M393" s="199"/>
      <c r="N393" s="199"/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99"/>
      <c r="AB393" s="199"/>
      <c r="AC393" s="199"/>
      <c r="AD393" s="199"/>
      <c r="AE393" s="199"/>
      <c r="AF393" s="199"/>
      <c r="AG393" s="199"/>
      <c r="AH393" s="199"/>
      <c r="AI393" s="199"/>
      <c r="AJ393" s="199"/>
      <c r="AK393" s="199"/>
      <c r="AL393" s="199"/>
      <c r="AM393" s="199"/>
      <c r="AN393" s="199"/>
      <c r="AO393" s="199"/>
      <c r="AP393" s="199"/>
      <c r="AQ393" s="199"/>
      <c r="AR393" s="199"/>
      <c r="AS393" s="199"/>
      <c r="AT393" s="199"/>
      <c r="AU393" s="199"/>
      <c r="AV393" s="199"/>
      <c r="AW393" s="199"/>
      <c r="AX393" s="199"/>
      <c r="AY393" s="199"/>
      <c r="AZ393" s="199"/>
      <c r="BA393" s="199"/>
      <c r="BB393" s="199"/>
      <c r="BC393" s="199"/>
      <c r="BD393" s="199"/>
      <c r="BE393" s="199"/>
      <c r="BF393" s="199"/>
    </row>
    <row r="394" spans="12:58" ht="12.75">
      <c r="L394" s="458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199"/>
      <c r="AD394" s="199"/>
      <c r="AE394" s="199"/>
      <c r="AF394" s="199"/>
      <c r="AG394" s="199"/>
      <c r="AH394" s="199"/>
      <c r="AI394" s="199"/>
      <c r="AJ394" s="199"/>
      <c r="AK394" s="199"/>
      <c r="AL394" s="199"/>
      <c r="AM394" s="199"/>
      <c r="AN394" s="199"/>
      <c r="AO394" s="199"/>
      <c r="AP394" s="199"/>
      <c r="AQ394" s="199"/>
      <c r="AR394" s="199"/>
      <c r="AS394" s="199"/>
      <c r="AT394" s="199"/>
      <c r="AU394" s="199"/>
      <c r="AV394" s="199"/>
      <c r="AW394" s="199"/>
      <c r="AX394" s="199"/>
      <c r="AY394" s="199"/>
      <c r="AZ394" s="199"/>
      <c r="BA394" s="199"/>
      <c r="BB394" s="199"/>
      <c r="BC394" s="199"/>
      <c r="BD394" s="199"/>
      <c r="BE394" s="199"/>
      <c r="BF394" s="199"/>
    </row>
    <row r="395" spans="12:58" ht="12.75">
      <c r="L395" s="458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199"/>
      <c r="AD395" s="199"/>
      <c r="AE395" s="199"/>
      <c r="AF395" s="199"/>
      <c r="AG395" s="199"/>
      <c r="AH395" s="199"/>
      <c r="AI395" s="199"/>
      <c r="AJ395" s="199"/>
      <c r="AK395" s="199"/>
      <c r="AL395" s="199"/>
      <c r="AM395" s="199"/>
      <c r="AN395" s="199"/>
      <c r="AO395" s="199"/>
      <c r="AP395" s="199"/>
      <c r="AQ395" s="199"/>
      <c r="AR395" s="199"/>
      <c r="AS395" s="199"/>
      <c r="AT395" s="199"/>
      <c r="AU395" s="199"/>
      <c r="AV395" s="199"/>
      <c r="AW395" s="199"/>
      <c r="AX395" s="199"/>
      <c r="AY395" s="199"/>
      <c r="AZ395" s="199"/>
      <c r="BA395" s="199"/>
      <c r="BB395" s="199"/>
      <c r="BC395" s="199"/>
      <c r="BD395" s="199"/>
      <c r="BE395" s="199"/>
      <c r="BF395" s="199"/>
    </row>
    <row r="396" spans="12:58" ht="12.75">
      <c r="L396" s="458"/>
      <c r="M396" s="199"/>
      <c r="N396" s="199"/>
      <c r="O396" s="199"/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199"/>
      <c r="AK396" s="199"/>
      <c r="AL396" s="199"/>
      <c r="AM396" s="199"/>
      <c r="AN396" s="199"/>
      <c r="AO396" s="199"/>
      <c r="AP396" s="199"/>
      <c r="AQ396" s="199"/>
      <c r="AR396" s="199"/>
      <c r="AS396" s="199"/>
      <c r="AT396" s="199"/>
      <c r="AU396" s="199"/>
      <c r="AV396" s="199"/>
      <c r="AW396" s="199"/>
      <c r="AX396" s="199"/>
      <c r="AY396" s="199"/>
      <c r="AZ396" s="199"/>
      <c r="BA396" s="199"/>
      <c r="BB396" s="199"/>
      <c r="BC396" s="199"/>
      <c r="BD396" s="199"/>
      <c r="BE396" s="199"/>
      <c r="BF396" s="199"/>
    </row>
    <row r="397" spans="12:58" ht="12.75">
      <c r="L397" s="458"/>
      <c r="M397" s="199"/>
      <c r="N397" s="199"/>
      <c r="O397" s="199"/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199"/>
      <c r="AK397" s="199"/>
      <c r="AL397" s="199"/>
      <c r="AM397" s="199"/>
      <c r="AN397" s="199"/>
      <c r="AO397" s="199"/>
      <c r="AP397" s="199"/>
      <c r="AQ397" s="199"/>
      <c r="AR397" s="199"/>
      <c r="AS397" s="199"/>
      <c r="AT397" s="199"/>
      <c r="AU397" s="199"/>
      <c r="AV397" s="199"/>
      <c r="AW397" s="199"/>
      <c r="AX397" s="199"/>
      <c r="AY397" s="199"/>
      <c r="AZ397" s="199"/>
      <c r="BA397" s="199"/>
      <c r="BB397" s="199"/>
      <c r="BC397" s="199"/>
      <c r="BD397" s="199"/>
      <c r="BE397" s="199"/>
      <c r="BF397" s="199"/>
    </row>
    <row r="398" spans="12:58" ht="12.75">
      <c r="L398" s="458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199"/>
      <c r="AK398" s="199"/>
      <c r="AL398" s="199"/>
      <c r="AM398" s="199"/>
      <c r="AN398" s="199"/>
      <c r="AO398" s="199"/>
      <c r="AP398" s="199"/>
      <c r="AQ398" s="199"/>
      <c r="AR398" s="199"/>
      <c r="AS398" s="199"/>
      <c r="AT398" s="199"/>
      <c r="AU398" s="199"/>
      <c r="AV398" s="199"/>
      <c r="AW398" s="199"/>
      <c r="AX398" s="199"/>
      <c r="AY398" s="199"/>
      <c r="AZ398" s="199"/>
      <c r="BA398" s="199"/>
      <c r="BB398" s="199"/>
      <c r="BC398" s="199"/>
      <c r="BD398" s="199"/>
      <c r="BE398" s="199"/>
      <c r="BF398" s="199"/>
    </row>
    <row r="399" spans="12:58" ht="12.75">
      <c r="L399" s="458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  <c r="Z399" s="199"/>
      <c r="AA399" s="199"/>
      <c r="AB399" s="199"/>
      <c r="AC399" s="199"/>
      <c r="AD399" s="199"/>
      <c r="AE399" s="199"/>
      <c r="AF399" s="199"/>
      <c r="AG399" s="199"/>
      <c r="AH399" s="199"/>
      <c r="AI399" s="199"/>
      <c r="AJ399" s="199"/>
      <c r="AK399" s="199"/>
      <c r="AL399" s="199"/>
      <c r="AM399" s="199"/>
      <c r="AN399" s="199"/>
      <c r="AO399" s="199"/>
      <c r="AP399" s="199"/>
      <c r="AQ399" s="199"/>
      <c r="AR399" s="199"/>
      <c r="AS399" s="199"/>
      <c r="AT399" s="199"/>
      <c r="AU399" s="199"/>
      <c r="AV399" s="199"/>
      <c r="AW399" s="199"/>
      <c r="AX399" s="199"/>
      <c r="AY399" s="199"/>
      <c r="AZ399" s="199"/>
      <c r="BA399" s="199"/>
      <c r="BB399" s="199"/>
      <c r="BC399" s="199"/>
      <c r="BD399" s="199"/>
      <c r="BE399" s="199"/>
      <c r="BF399" s="199"/>
    </row>
    <row r="400" spans="12:58" ht="12.75">
      <c r="L400" s="458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  <c r="Z400" s="199"/>
      <c r="AA400" s="199"/>
      <c r="AB400" s="199"/>
      <c r="AC400" s="199"/>
      <c r="AD400" s="199"/>
      <c r="AE400" s="199"/>
      <c r="AF400" s="199"/>
      <c r="AG400" s="199"/>
      <c r="AH400" s="199"/>
      <c r="AI400" s="199"/>
      <c r="AJ400" s="199"/>
      <c r="AK400" s="199"/>
      <c r="AL400" s="199"/>
      <c r="AM400" s="199"/>
      <c r="AN400" s="199"/>
      <c r="AO400" s="199"/>
      <c r="AP400" s="199"/>
      <c r="AQ400" s="199"/>
      <c r="AR400" s="199"/>
      <c r="AS400" s="199"/>
      <c r="AT400" s="199"/>
      <c r="AU400" s="199"/>
      <c r="AV400" s="199"/>
      <c r="AW400" s="199"/>
      <c r="AX400" s="199"/>
      <c r="AY400" s="199"/>
      <c r="AZ400" s="199"/>
      <c r="BA400" s="199"/>
      <c r="BB400" s="199"/>
      <c r="BC400" s="199"/>
      <c r="BD400" s="199"/>
      <c r="BE400" s="199"/>
      <c r="BF400" s="199"/>
    </row>
    <row r="401" spans="12:58" ht="12.75">
      <c r="L401" s="458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  <c r="AA401" s="199"/>
      <c r="AB401" s="199"/>
      <c r="AC401" s="199"/>
      <c r="AD401" s="199"/>
      <c r="AE401" s="199"/>
      <c r="AF401" s="199"/>
      <c r="AG401" s="199"/>
      <c r="AH401" s="199"/>
      <c r="AI401" s="199"/>
      <c r="AJ401" s="199"/>
      <c r="AK401" s="199"/>
      <c r="AL401" s="199"/>
      <c r="AM401" s="199"/>
      <c r="AN401" s="199"/>
      <c r="AO401" s="199"/>
      <c r="AP401" s="199"/>
      <c r="AQ401" s="199"/>
      <c r="AR401" s="199"/>
      <c r="AS401" s="199"/>
      <c r="AT401" s="199"/>
      <c r="AU401" s="199"/>
      <c r="AV401" s="199"/>
      <c r="AW401" s="199"/>
      <c r="AX401" s="199"/>
      <c r="AY401" s="199"/>
      <c r="AZ401" s="199"/>
      <c r="BA401" s="199"/>
      <c r="BB401" s="199"/>
      <c r="BC401" s="199"/>
      <c r="BD401" s="199"/>
      <c r="BE401" s="199"/>
      <c r="BF401" s="199"/>
    </row>
    <row r="402" spans="12:58" ht="12.75">
      <c r="L402" s="458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  <c r="AA402" s="199"/>
      <c r="AB402" s="199"/>
      <c r="AC402" s="199"/>
      <c r="AD402" s="199"/>
      <c r="AE402" s="199"/>
      <c r="AF402" s="199"/>
      <c r="AG402" s="199"/>
      <c r="AH402" s="199"/>
      <c r="AI402" s="199"/>
      <c r="AJ402" s="199"/>
      <c r="AK402" s="199"/>
      <c r="AL402" s="199"/>
      <c r="AM402" s="199"/>
      <c r="AN402" s="199"/>
      <c r="AO402" s="199"/>
      <c r="AP402" s="199"/>
      <c r="AQ402" s="199"/>
      <c r="AR402" s="199"/>
      <c r="AS402" s="199"/>
      <c r="AT402" s="199"/>
      <c r="AU402" s="199"/>
      <c r="AV402" s="199"/>
      <c r="AW402" s="199"/>
      <c r="AX402" s="199"/>
      <c r="AY402" s="199"/>
      <c r="AZ402" s="199"/>
      <c r="BA402" s="199"/>
      <c r="BB402" s="199"/>
      <c r="BC402" s="199"/>
      <c r="BD402" s="199"/>
      <c r="BE402" s="199"/>
      <c r="BF402" s="199"/>
    </row>
    <row r="403" spans="12:58" ht="12.75">
      <c r="L403" s="458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199"/>
      <c r="AD403" s="199"/>
      <c r="AE403" s="199"/>
      <c r="AF403" s="199"/>
      <c r="AG403" s="199"/>
      <c r="AH403" s="199"/>
      <c r="AI403" s="199"/>
      <c r="AJ403" s="199"/>
      <c r="AK403" s="199"/>
      <c r="AL403" s="199"/>
      <c r="AM403" s="199"/>
      <c r="AN403" s="199"/>
      <c r="AO403" s="199"/>
      <c r="AP403" s="199"/>
      <c r="AQ403" s="199"/>
      <c r="AR403" s="199"/>
      <c r="AS403" s="199"/>
      <c r="AT403" s="199"/>
      <c r="AU403" s="199"/>
      <c r="AV403" s="199"/>
      <c r="AW403" s="199"/>
      <c r="AX403" s="199"/>
      <c r="AY403" s="199"/>
      <c r="AZ403" s="199"/>
      <c r="BA403" s="199"/>
      <c r="BB403" s="199"/>
      <c r="BC403" s="199"/>
      <c r="BD403" s="199"/>
      <c r="BE403" s="199"/>
      <c r="BF403" s="199"/>
    </row>
    <row r="404" spans="12:58" ht="12.75">
      <c r="L404" s="458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  <c r="AC404" s="199"/>
      <c r="AD404" s="199"/>
      <c r="AE404" s="199"/>
      <c r="AF404" s="199"/>
      <c r="AG404" s="199"/>
      <c r="AH404" s="199"/>
      <c r="AI404" s="199"/>
      <c r="AJ404" s="199"/>
      <c r="AK404" s="199"/>
      <c r="AL404" s="199"/>
      <c r="AM404" s="199"/>
      <c r="AN404" s="199"/>
      <c r="AO404" s="199"/>
      <c r="AP404" s="199"/>
      <c r="AQ404" s="199"/>
      <c r="AR404" s="199"/>
      <c r="AS404" s="199"/>
      <c r="AT404" s="199"/>
      <c r="AU404" s="199"/>
      <c r="AV404" s="199"/>
      <c r="AW404" s="199"/>
      <c r="AX404" s="199"/>
      <c r="AY404" s="199"/>
      <c r="AZ404" s="199"/>
      <c r="BA404" s="199"/>
      <c r="BB404" s="199"/>
      <c r="BC404" s="199"/>
      <c r="BD404" s="199"/>
      <c r="BE404" s="199"/>
      <c r="BF404" s="199"/>
    </row>
    <row r="405" spans="12:58" ht="12.75">
      <c r="L405" s="458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  <c r="AJ405" s="199"/>
      <c r="AK405" s="199"/>
      <c r="AL405" s="199"/>
      <c r="AM405" s="199"/>
      <c r="AN405" s="199"/>
      <c r="AO405" s="199"/>
      <c r="AP405" s="199"/>
      <c r="AQ405" s="199"/>
      <c r="AR405" s="199"/>
      <c r="AS405" s="199"/>
      <c r="AT405" s="199"/>
      <c r="AU405" s="199"/>
      <c r="AV405" s="199"/>
      <c r="AW405" s="199"/>
      <c r="AX405" s="199"/>
      <c r="AY405" s="199"/>
      <c r="AZ405" s="199"/>
      <c r="BA405" s="199"/>
      <c r="BB405" s="199"/>
      <c r="BC405" s="199"/>
      <c r="BD405" s="199"/>
      <c r="BE405" s="199"/>
      <c r="BF405" s="199"/>
    </row>
    <row r="406" spans="12:58" ht="12.75">
      <c r="L406" s="458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199"/>
      <c r="AD406" s="199"/>
      <c r="AE406" s="199"/>
      <c r="AF406" s="199"/>
      <c r="AG406" s="199"/>
      <c r="AH406" s="199"/>
      <c r="AI406" s="199"/>
      <c r="AJ406" s="199"/>
      <c r="AK406" s="199"/>
      <c r="AL406" s="199"/>
      <c r="AM406" s="199"/>
      <c r="AN406" s="199"/>
      <c r="AO406" s="199"/>
      <c r="AP406" s="199"/>
      <c r="AQ406" s="199"/>
      <c r="AR406" s="199"/>
      <c r="AS406" s="199"/>
      <c r="AT406" s="199"/>
      <c r="AU406" s="199"/>
      <c r="AV406" s="199"/>
      <c r="AW406" s="199"/>
      <c r="AX406" s="199"/>
      <c r="AY406" s="199"/>
      <c r="AZ406" s="199"/>
      <c r="BA406" s="199"/>
      <c r="BB406" s="199"/>
      <c r="BC406" s="199"/>
      <c r="BD406" s="199"/>
      <c r="BE406" s="199"/>
      <c r="BF406" s="199"/>
    </row>
    <row r="407" spans="12:58" ht="12.75">
      <c r="L407" s="458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99"/>
      <c r="AB407" s="199"/>
      <c r="AC407" s="199"/>
      <c r="AD407" s="199"/>
      <c r="AE407" s="199"/>
      <c r="AF407" s="199"/>
      <c r="AG407" s="199"/>
      <c r="AH407" s="199"/>
      <c r="AI407" s="199"/>
      <c r="AJ407" s="199"/>
      <c r="AK407" s="199"/>
      <c r="AL407" s="199"/>
      <c r="AM407" s="199"/>
      <c r="AN407" s="199"/>
      <c r="AO407" s="199"/>
      <c r="AP407" s="199"/>
      <c r="AQ407" s="199"/>
      <c r="AR407" s="199"/>
      <c r="AS407" s="199"/>
      <c r="AT407" s="199"/>
      <c r="AU407" s="199"/>
      <c r="AV407" s="199"/>
      <c r="AW407" s="199"/>
      <c r="AX407" s="199"/>
      <c r="AY407" s="199"/>
      <c r="AZ407" s="199"/>
      <c r="BA407" s="199"/>
      <c r="BB407" s="199"/>
      <c r="BC407" s="199"/>
      <c r="BD407" s="199"/>
      <c r="BE407" s="199"/>
      <c r="BF407" s="199"/>
    </row>
    <row r="408" spans="12:58" ht="12.75">
      <c r="L408" s="458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199"/>
      <c r="AB408" s="199"/>
      <c r="AC408" s="199"/>
      <c r="AD408" s="199"/>
      <c r="AE408" s="199"/>
      <c r="AF408" s="199"/>
      <c r="AG408" s="199"/>
      <c r="AH408" s="199"/>
      <c r="AI408" s="199"/>
      <c r="AJ408" s="199"/>
      <c r="AK408" s="199"/>
      <c r="AL408" s="199"/>
      <c r="AM408" s="199"/>
      <c r="AN408" s="199"/>
      <c r="AO408" s="199"/>
      <c r="AP408" s="199"/>
      <c r="AQ408" s="199"/>
      <c r="AR408" s="199"/>
      <c r="AS408" s="199"/>
      <c r="AT408" s="199"/>
      <c r="AU408" s="199"/>
      <c r="AV408" s="199"/>
      <c r="AW408" s="199"/>
      <c r="AX408" s="199"/>
      <c r="AY408" s="199"/>
      <c r="AZ408" s="199"/>
      <c r="BA408" s="199"/>
      <c r="BB408" s="199"/>
      <c r="BC408" s="199"/>
      <c r="BD408" s="199"/>
      <c r="BE408" s="199"/>
      <c r="BF408" s="199"/>
    </row>
    <row r="409" spans="12:58" ht="12.75">
      <c r="L409" s="458"/>
      <c r="M409" s="199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  <c r="Z409" s="199"/>
      <c r="AA409" s="199"/>
      <c r="AB409" s="199"/>
      <c r="AC409" s="199"/>
      <c r="AD409" s="199"/>
      <c r="AE409" s="199"/>
      <c r="AF409" s="199"/>
      <c r="AG409" s="199"/>
      <c r="AH409" s="199"/>
      <c r="AI409" s="199"/>
      <c r="AJ409" s="199"/>
      <c r="AK409" s="199"/>
      <c r="AL409" s="199"/>
      <c r="AM409" s="199"/>
      <c r="AN409" s="199"/>
      <c r="AO409" s="199"/>
      <c r="AP409" s="199"/>
      <c r="AQ409" s="199"/>
      <c r="AR409" s="199"/>
      <c r="AS409" s="199"/>
      <c r="AT409" s="199"/>
      <c r="AU409" s="199"/>
      <c r="AV409" s="199"/>
      <c r="AW409" s="199"/>
      <c r="AX409" s="199"/>
      <c r="AY409" s="199"/>
      <c r="AZ409" s="199"/>
      <c r="BA409" s="199"/>
      <c r="BB409" s="199"/>
      <c r="BC409" s="199"/>
      <c r="BD409" s="199"/>
      <c r="BE409" s="199"/>
      <c r="BF409" s="199"/>
    </row>
    <row r="410" spans="12:58" ht="12.75">
      <c r="L410" s="458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199"/>
      <c r="AB410" s="199"/>
      <c r="AC410" s="199"/>
      <c r="AD410" s="199"/>
      <c r="AE410" s="199"/>
      <c r="AF410" s="199"/>
      <c r="AG410" s="199"/>
      <c r="AH410" s="199"/>
      <c r="AI410" s="199"/>
      <c r="AJ410" s="199"/>
      <c r="AK410" s="199"/>
      <c r="AL410" s="199"/>
      <c r="AM410" s="199"/>
      <c r="AN410" s="199"/>
      <c r="AO410" s="199"/>
      <c r="AP410" s="199"/>
      <c r="AQ410" s="199"/>
      <c r="AR410" s="199"/>
      <c r="AS410" s="199"/>
      <c r="AT410" s="199"/>
      <c r="AU410" s="199"/>
      <c r="AV410" s="199"/>
      <c r="AW410" s="199"/>
      <c r="AX410" s="199"/>
      <c r="AY410" s="199"/>
      <c r="AZ410" s="199"/>
      <c r="BA410" s="199"/>
      <c r="BB410" s="199"/>
      <c r="BC410" s="199"/>
      <c r="BD410" s="199"/>
      <c r="BE410" s="199"/>
      <c r="BF410" s="199"/>
    </row>
    <row r="411" spans="12:58" ht="12.75">
      <c r="L411" s="458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  <c r="AA411" s="199"/>
      <c r="AB411" s="199"/>
      <c r="AC411" s="199"/>
      <c r="AD411" s="199"/>
      <c r="AE411" s="199"/>
      <c r="AF411" s="199"/>
      <c r="AG411" s="199"/>
      <c r="AH411" s="199"/>
      <c r="AI411" s="199"/>
      <c r="AJ411" s="199"/>
      <c r="AK411" s="199"/>
      <c r="AL411" s="199"/>
      <c r="AM411" s="199"/>
      <c r="AN411" s="199"/>
      <c r="AO411" s="199"/>
      <c r="AP411" s="199"/>
      <c r="AQ411" s="199"/>
      <c r="AR411" s="199"/>
      <c r="AS411" s="199"/>
      <c r="AT411" s="199"/>
      <c r="AU411" s="199"/>
      <c r="AV411" s="199"/>
      <c r="AW411" s="199"/>
      <c r="AX411" s="199"/>
      <c r="AY411" s="199"/>
      <c r="AZ411" s="199"/>
      <c r="BA411" s="199"/>
      <c r="BB411" s="199"/>
      <c r="BC411" s="199"/>
      <c r="BD411" s="199"/>
      <c r="BE411" s="199"/>
      <c r="BF411" s="199"/>
    </row>
    <row r="412" spans="12:58" ht="12.75">
      <c r="L412" s="458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199"/>
      <c r="AD412" s="199"/>
      <c r="AE412" s="199"/>
      <c r="AF412" s="199"/>
      <c r="AG412" s="199"/>
      <c r="AH412" s="199"/>
      <c r="AI412" s="199"/>
      <c r="AJ412" s="199"/>
      <c r="AK412" s="199"/>
      <c r="AL412" s="199"/>
      <c r="AM412" s="199"/>
      <c r="AN412" s="199"/>
      <c r="AO412" s="199"/>
      <c r="AP412" s="199"/>
      <c r="AQ412" s="199"/>
      <c r="AR412" s="199"/>
      <c r="AS412" s="199"/>
      <c r="AT412" s="199"/>
      <c r="AU412" s="199"/>
      <c r="AV412" s="199"/>
      <c r="AW412" s="199"/>
      <c r="AX412" s="199"/>
      <c r="AY412" s="199"/>
      <c r="AZ412" s="199"/>
      <c r="BA412" s="199"/>
      <c r="BB412" s="199"/>
      <c r="BC412" s="199"/>
      <c r="BD412" s="199"/>
      <c r="BE412" s="199"/>
      <c r="BF412" s="199"/>
    </row>
    <row r="413" spans="12:58" ht="12.75">
      <c r="L413" s="458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199"/>
      <c r="AG413" s="199"/>
      <c r="AH413" s="199"/>
      <c r="AI413" s="199"/>
      <c r="AJ413" s="199"/>
      <c r="AK413" s="199"/>
      <c r="AL413" s="199"/>
      <c r="AM413" s="199"/>
      <c r="AN413" s="199"/>
      <c r="AO413" s="199"/>
      <c r="AP413" s="199"/>
      <c r="AQ413" s="199"/>
      <c r="AR413" s="199"/>
      <c r="AS413" s="199"/>
      <c r="AT413" s="199"/>
      <c r="AU413" s="199"/>
      <c r="AV413" s="199"/>
      <c r="AW413" s="199"/>
      <c r="AX413" s="199"/>
      <c r="AY413" s="199"/>
      <c r="AZ413" s="199"/>
      <c r="BA413" s="199"/>
      <c r="BB413" s="199"/>
      <c r="BC413" s="199"/>
      <c r="BD413" s="199"/>
      <c r="BE413" s="199"/>
      <c r="BF413" s="199"/>
    </row>
    <row r="414" spans="12:58" ht="12.75">
      <c r="L414" s="458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  <c r="AA414" s="199"/>
      <c r="AB414" s="199"/>
      <c r="AC414" s="199"/>
      <c r="AD414" s="199"/>
      <c r="AE414" s="199"/>
      <c r="AF414" s="199"/>
      <c r="AG414" s="199"/>
      <c r="AH414" s="199"/>
      <c r="AI414" s="199"/>
      <c r="AJ414" s="199"/>
      <c r="AK414" s="199"/>
      <c r="AL414" s="199"/>
      <c r="AM414" s="199"/>
      <c r="AN414" s="199"/>
      <c r="AO414" s="199"/>
      <c r="AP414" s="199"/>
      <c r="AQ414" s="199"/>
      <c r="AR414" s="199"/>
      <c r="AS414" s="199"/>
      <c r="AT414" s="199"/>
      <c r="AU414" s="199"/>
      <c r="AV414" s="199"/>
      <c r="AW414" s="199"/>
      <c r="AX414" s="199"/>
      <c r="AY414" s="199"/>
      <c r="AZ414" s="199"/>
      <c r="BA414" s="199"/>
      <c r="BB414" s="199"/>
      <c r="BC414" s="199"/>
      <c r="BD414" s="199"/>
      <c r="BE414" s="199"/>
      <c r="BF414" s="199"/>
    </row>
    <row r="415" spans="12:58" ht="12.75">
      <c r="L415" s="458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</row>
    <row r="416" spans="12:58" ht="12.75">
      <c r="L416" s="458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  <c r="AA416" s="199"/>
      <c r="AB416" s="199"/>
      <c r="AC416" s="199"/>
      <c r="AD416" s="199"/>
      <c r="AE416" s="199"/>
      <c r="AF416" s="199"/>
      <c r="AG416" s="199"/>
      <c r="AH416" s="199"/>
      <c r="AI416" s="199"/>
      <c r="AJ416" s="199"/>
      <c r="AK416" s="199"/>
      <c r="AL416" s="199"/>
      <c r="AM416" s="199"/>
      <c r="AN416" s="199"/>
      <c r="AO416" s="199"/>
      <c r="AP416" s="199"/>
      <c r="AQ416" s="199"/>
      <c r="AR416" s="199"/>
      <c r="AS416" s="199"/>
      <c r="AT416" s="199"/>
      <c r="AU416" s="199"/>
      <c r="AV416" s="199"/>
      <c r="AW416" s="199"/>
      <c r="AX416" s="199"/>
      <c r="AY416" s="199"/>
      <c r="AZ416" s="199"/>
      <c r="BA416" s="199"/>
      <c r="BB416" s="199"/>
      <c r="BC416" s="199"/>
      <c r="BD416" s="199"/>
      <c r="BE416" s="199"/>
      <c r="BF416" s="199"/>
    </row>
    <row r="417" spans="12:58" ht="12.75">
      <c r="L417" s="458"/>
      <c r="M417" s="199"/>
      <c r="N417" s="199"/>
      <c r="O417" s="199"/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  <c r="Z417" s="199"/>
      <c r="AA417" s="199"/>
      <c r="AB417" s="199"/>
      <c r="AC417" s="199"/>
      <c r="AD417" s="199"/>
      <c r="AE417" s="199"/>
      <c r="AF417" s="199"/>
      <c r="AG417" s="199"/>
      <c r="AH417" s="199"/>
      <c r="AI417" s="199"/>
      <c r="AJ417" s="199"/>
      <c r="AK417" s="199"/>
      <c r="AL417" s="199"/>
      <c r="AM417" s="199"/>
      <c r="AN417" s="199"/>
      <c r="AO417" s="199"/>
      <c r="AP417" s="199"/>
      <c r="AQ417" s="199"/>
      <c r="AR417" s="199"/>
      <c r="AS417" s="199"/>
      <c r="AT417" s="199"/>
      <c r="AU417" s="199"/>
      <c r="AV417" s="199"/>
      <c r="AW417" s="199"/>
      <c r="AX417" s="199"/>
      <c r="AY417" s="199"/>
      <c r="AZ417" s="199"/>
      <c r="BA417" s="199"/>
      <c r="BB417" s="199"/>
      <c r="BC417" s="199"/>
      <c r="BD417" s="199"/>
      <c r="BE417" s="199"/>
      <c r="BF417" s="199"/>
    </row>
    <row r="418" spans="12:58" ht="12.75">
      <c r="L418" s="458"/>
      <c r="M418" s="199"/>
      <c r="N418" s="199"/>
      <c r="O418" s="199"/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  <c r="Z418" s="199"/>
      <c r="AA418" s="199"/>
      <c r="AB418" s="199"/>
      <c r="AC418" s="199"/>
      <c r="AD418" s="199"/>
      <c r="AE418" s="199"/>
      <c r="AF418" s="199"/>
      <c r="AG418" s="199"/>
      <c r="AH418" s="199"/>
      <c r="AI418" s="199"/>
      <c r="AJ418" s="199"/>
      <c r="AK418" s="199"/>
      <c r="AL418" s="199"/>
      <c r="AM418" s="199"/>
      <c r="AN418" s="199"/>
      <c r="AO418" s="199"/>
      <c r="AP418" s="199"/>
      <c r="AQ418" s="199"/>
      <c r="AR418" s="199"/>
      <c r="AS418" s="199"/>
      <c r="AT418" s="199"/>
      <c r="AU418" s="199"/>
      <c r="AV418" s="199"/>
      <c r="AW418" s="199"/>
      <c r="AX418" s="199"/>
      <c r="AY418" s="199"/>
      <c r="AZ418" s="199"/>
      <c r="BA418" s="199"/>
      <c r="BB418" s="199"/>
      <c r="BC418" s="199"/>
      <c r="BD418" s="199"/>
      <c r="BE418" s="199"/>
      <c r="BF418" s="199"/>
    </row>
    <row r="419" spans="12:58" ht="12.75">
      <c r="L419" s="458"/>
      <c r="M419" s="199"/>
      <c r="N419" s="199"/>
      <c r="O419" s="199"/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  <c r="Z419" s="199"/>
      <c r="AA419" s="199"/>
      <c r="AB419" s="199"/>
      <c r="AC419" s="199"/>
      <c r="AD419" s="199"/>
      <c r="AE419" s="199"/>
      <c r="AF419" s="199"/>
      <c r="AG419" s="199"/>
      <c r="AH419" s="199"/>
      <c r="AI419" s="199"/>
      <c r="AJ419" s="199"/>
      <c r="AK419" s="199"/>
      <c r="AL419" s="199"/>
      <c r="AM419" s="199"/>
      <c r="AN419" s="199"/>
      <c r="AO419" s="199"/>
      <c r="AP419" s="199"/>
      <c r="AQ419" s="199"/>
      <c r="AR419" s="199"/>
      <c r="AS419" s="199"/>
      <c r="AT419" s="199"/>
      <c r="AU419" s="199"/>
      <c r="AV419" s="199"/>
      <c r="AW419" s="199"/>
      <c r="AX419" s="199"/>
      <c r="AY419" s="199"/>
      <c r="AZ419" s="199"/>
      <c r="BA419" s="199"/>
      <c r="BB419" s="199"/>
      <c r="BC419" s="199"/>
      <c r="BD419" s="199"/>
      <c r="BE419" s="199"/>
      <c r="BF419" s="199"/>
    </row>
    <row r="420" spans="12:58" ht="12.75">
      <c r="L420" s="458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  <c r="AA420" s="199"/>
      <c r="AB420" s="199"/>
      <c r="AC420" s="199"/>
      <c r="AD420" s="199"/>
      <c r="AE420" s="199"/>
      <c r="AF420" s="199"/>
      <c r="AG420" s="199"/>
      <c r="AH420" s="199"/>
      <c r="AI420" s="199"/>
      <c r="AJ420" s="199"/>
      <c r="AK420" s="199"/>
      <c r="AL420" s="199"/>
      <c r="AM420" s="199"/>
      <c r="AN420" s="199"/>
      <c r="AO420" s="199"/>
      <c r="AP420" s="199"/>
      <c r="AQ420" s="199"/>
      <c r="AR420" s="199"/>
      <c r="AS420" s="199"/>
      <c r="AT420" s="199"/>
      <c r="AU420" s="199"/>
      <c r="AV420" s="199"/>
      <c r="AW420" s="199"/>
      <c r="AX420" s="199"/>
      <c r="AY420" s="199"/>
      <c r="AZ420" s="199"/>
      <c r="BA420" s="199"/>
      <c r="BB420" s="199"/>
      <c r="BC420" s="199"/>
      <c r="BD420" s="199"/>
      <c r="BE420" s="199"/>
      <c r="BF420" s="199"/>
    </row>
    <row r="421" spans="12:58" ht="12.75">
      <c r="L421" s="458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  <c r="AA421" s="199"/>
      <c r="AB421" s="199"/>
      <c r="AC421" s="199"/>
      <c r="AD421" s="199"/>
      <c r="AE421" s="199"/>
      <c r="AF421" s="199"/>
      <c r="AG421" s="199"/>
      <c r="AH421" s="199"/>
      <c r="AI421" s="199"/>
      <c r="AJ421" s="199"/>
      <c r="AK421" s="199"/>
      <c r="AL421" s="199"/>
      <c r="AM421" s="199"/>
      <c r="AN421" s="199"/>
      <c r="AO421" s="199"/>
      <c r="AP421" s="199"/>
      <c r="AQ421" s="199"/>
      <c r="AR421" s="199"/>
      <c r="AS421" s="199"/>
      <c r="AT421" s="199"/>
      <c r="AU421" s="199"/>
      <c r="AV421" s="199"/>
      <c r="AW421" s="199"/>
      <c r="AX421" s="199"/>
      <c r="AY421" s="199"/>
      <c r="AZ421" s="199"/>
      <c r="BA421" s="199"/>
      <c r="BB421" s="199"/>
      <c r="BC421" s="199"/>
      <c r="BD421" s="199"/>
      <c r="BE421" s="199"/>
      <c r="BF421" s="199"/>
    </row>
    <row r="422" spans="12:58" ht="12.75">
      <c r="L422" s="458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199"/>
      <c r="AB422" s="199"/>
      <c r="AC422" s="199"/>
      <c r="AD422" s="199"/>
      <c r="AE422" s="199"/>
      <c r="AF422" s="199"/>
      <c r="AG422" s="199"/>
      <c r="AH422" s="199"/>
      <c r="AI422" s="199"/>
      <c r="AJ422" s="199"/>
      <c r="AK422" s="199"/>
      <c r="AL422" s="199"/>
      <c r="AM422" s="199"/>
      <c r="AN422" s="199"/>
      <c r="AO422" s="199"/>
      <c r="AP422" s="199"/>
      <c r="AQ422" s="199"/>
      <c r="AR422" s="199"/>
      <c r="AS422" s="199"/>
      <c r="AT422" s="199"/>
      <c r="AU422" s="199"/>
      <c r="AV422" s="199"/>
      <c r="AW422" s="199"/>
      <c r="AX422" s="199"/>
      <c r="AY422" s="199"/>
      <c r="AZ422" s="199"/>
      <c r="BA422" s="199"/>
      <c r="BB422" s="199"/>
      <c r="BC422" s="199"/>
      <c r="BD422" s="199"/>
      <c r="BE422" s="199"/>
      <c r="BF422" s="199"/>
    </row>
    <row r="423" spans="12:58" ht="12.75">
      <c r="L423" s="458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199"/>
      <c r="AD423" s="199"/>
      <c r="AE423" s="199"/>
      <c r="AF423" s="199"/>
      <c r="AG423" s="199"/>
      <c r="AH423" s="199"/>
      <c r="AI423" s="199"/>
      <c r="AJ423" s="199"/>
      <c r="AK423" s="199"/>
      <c r="AL423" s="199"/>
      <c r="AM423" s="199"/>
      <c r="AN423" s="199"/>
      <c r="AO423" s="199"/>
      <c r="AP423" s="199"/>
      <c r="AQ423" s="199"/>
      <c r="AR423" s="199"/>
      <c r="AS423" s="199"/>
      <c r="AT423" s="199"/>
      <c r="AU423" s="199"/>
      <c r="AV423" s="199"/>
      <c r="AW423" s="199"/>
      <c r="AX423" s="199"/>
      <c r="AY423" s="199"/>
      <c r="AZ423" s="199"/>
      <c r="BA423" s="199"/>
      <c r="BB423" s="199"/>
      <c r="BC423" s="199"/>
      <c r="BD423" s="199"/>
      <c r="BE423" s="199"/>
      <c r="BF423" s="199"/>
    </row>
    <row r="424" spans="12:58" ht="12.75">
      <c r="L424" s="458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199"/>
      <c r="AD424" s="199"/>
      <c r="AE424" s="199"/>
      <c r="AF424" s="199"/>
      <c r="AG424" s="199"/>
      <c r="AH424" s="199"/>
      <c r="AI424" s="199"/>
      <c r="AJ424" s="199"/>
      <c r="AK424" s="199"/>
      <c r="AL424" s="199"/>
      <c r="AM424" s="199"/>
      <c r="AN424" s="199"/>
      <c r="AO424" s="199"/>
      <c r="AP424" s="199"/>
      <c r="AQ424" s="199"/>
      <c r="AR424" s="199"/>
      <c r="AS424" s="199"/>
      <c r="AT424" s="199"/>
      <c r="AU424" s="199"/>
      <c r="AV424" s="199"/>
      <c r="AW424" s="199"/>
      <c r="AX424" s="199"/>
      <c r="AY424" s="199"/>
      <c r="AZ424" s="199"/>
      <c r="BA424" s="199"/>
      <c r="BB424" s="199"/>
      <c r="BC424" s="199"/>
      <c r="BD424" s="199"/>
      <c r="BE424" s="199"/>
      <c r="BF424" s="199"/>
    </row>
    <row r="425" spans="12:58" ht="12.75">
      <c r="L425" s="458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199"/>
      <c r="AD425" s="199"/>
      <c r="AE425" s="199"/>
      <c r="AF425" s="199"/>
      <c r="AG425" s="199"/>
      <c r="AH425" s="199"/>
      <c r="AI425" s="199"/>
      <c r="AJ425" s="199"/>
      <c r="AK425" s="199"/>
      <c r="AL425" s="199"/>
      <c r="AM425" s="199"/>
      <c r="AN425" s="199"/>
      <c r="AO425" s="199"/>
      <c r="AP425" s="199"/>
      <c r="AQ425" s="199"/>
      <c r="AR425" s="199"/>
      <c r="AS425" s="199"/>
      <c r="AT425" s="199"/>
      <c r="AU425" s="199"/>
      <c r="AV425" s="199"/>
      <c r="AW425" s="199"/>
      <c r="AX425" s="199"/>
      <c r="AY425" s="199"/>
      <c r="AZ425" s="199"/>
      <c r="BA425" s="199"/>
      <c r="BB425" s="199"/>
      <c r="BC425" s="199"/>
      <c r="BD425" s="199"/>
      <c r="BE425" s="199"/>
      <c r="BF425" s="199"/>
    </row>
    <row r="426" spans="12:58" ht="12.75">
      <c r="L426" s="458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  <c r="AJ426" s="199"/>
      <c r="AK426" s="199"/>
      <c r="AL426" s="199"/>
      <c r="AM426" s="199"/>
      <c r="AN426" s="199"/>
      <c r="AO426" s="199"/>
      <c r="AP426" s="199"/>
      <c r="AQ426" s="199"/>
      <c r="AR426" s="199"/>
      <c r="AS426" s="199"/>
      <c r="AT426" s="199"/>
      <c r="AU426" s="199"/>
      <c r="AV426" s="199"/>
      <c r="AW426" s="199"/>
      <c r="AX426" s="199"/>
      <c r="AY426" s="199"/>
      <c r="AZ426" s="199"/>
      <c r="BA426" s="199"/>
      <c r="BB426" s="199"/>
      <c r="BC426" s="199"/>
      <c r="BD426" s="199"/>
      <c r="BE426" s="199"/>
      <c r="BF426" s="199"/>
    </row>
    <row r="427" spans="12:58" ht="12.75">
      <c r="L427" s="458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  <c r="AA427" s="199"/>
      <c r="AB427" s="199"/>
      <c r="AC427" s="199"/>
      <c r="AD427" s="199"/>
      <c r="AE427" s="199"/>
      <c r="AF427" s="199"/>
      <c r="AG427" s="199"/>
      <c r="AH427" s="199"/>
      <c r="AI427" s="199"/>
      <c r="AJ427" s="199"/>
      <c r="AK427" s="199"/>
      <c r="AL427" s="199"/>
      <c r="AM427" s="199"/>
      <c r="AN427" s="199"/>
      <c r="AO427" s="199"/>
      <c r="AP427" s="199"/>
      <c r="AQ427" s="199"/>
      <c r="AR427" s="199"/>
      <c r="AS427" s="199"/>
      <c r="AT427" s="199"/>
      <c r="AU427" s="199"/>
      <c r="AV427" s="199"/>
      <c r="AW427" s="199"/>
      <c r="AX427" s="199"/>
      <c r="AY427" s="199"/>
      <c r="AZ427" s="199"/>
      <c r="BA427" s="199"/>
      <c r="BB427" s="199"/>
      <c r="BC427" s="199"/>
      <c r="BD427" s="199"/>
      <c r="BE427" s="199"/>
      <c r="BF427" s="199"/>
    </row>
    <row r="428" spans="12:58" ht="12.75">
      <c r="L428" s="458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199"/>
      <c r="AK428" s="199"/>
      <c r="AL428" s="199"/>
      <c r="AM428" s="199"/>
      <c r="AN428" s="199"/>
      <c r="AO428" s="199"/>
      <c r="AP428" s="199"/>
      <c r="AQ428" s="199"/>
      <c r="AR428" s="199"/>
      <c r="AS428" s="199"/>
      <c r="AT428" s="199"/>
      <c r="AU428" s="199"/>
      <c r="AV428" s="199"/>
      <c r="AW428" s="199"/>
      <c r="AX428" s="199"/>
      <c r="AY428" s="199"/>
      <c r="AZ428" s="199"/>
      <c r="BA428" s="199"/>
      <c r="BB428" s="199"/>
      <c r="BC428" s="199"/>
      <c r="BD428" s="199"/>
      <c r="BE428" s="199"/>
      <c r="BF428" s="199"/>
    </row>
    <row r="429" spans="12:58" ht="12.75">
      <c r="L429" s="458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  <c r="W429" s="199"/>
      <c r="X429" s="199"/>
      <c r="Y429" s="199"/>
      <c r="Z429" s="199"/>
      <c r="AA429" s="199"/>
      <c r="AB429" s="199"/>
      <c r="AC429" s="199"/>
      <c r="AD429" s="199"/>
      <c r="AE429" s="199"/>
      <c r="AF429" s="199"/>
      <c r="AG429" s="199"/>
      <c r="AH429" s="199"/>
      <c r="AI429" s="199"/>
      <c r="AJ429" s="199"/>
      <c r="AK429" s="199"/>
      <c r="AL429" s="199"/>
      <c r="AM429" s="199"/>
      <c r="AN429" s="199"/>
      <c r="AO429" s="199"/>
      <c r="AP429" s="199"/>
      <c r="AQ429" s="199"/>
      <c r="AR429" s="199"/>
      <c r="AS429" s="199"/>
      <c r="AT429" s="199"/>
      <c r="AU429" s="199"/>
      <c r="AV429" s="199"/>
      <c r="AW429" s="199"/>
      <c r="AX429" s="199"/>
      <c r="AY429" s="199"/>
      <c r="AZ429" s="199"/>
      <c r="BA429" s="199"/>
      <c r="BB429" s="199"/>
      <c r="BC429" s="199"/>
      <c r="BD429" s="199"/>
      <c r="BE429" s="199"/>
      <c r="BF429" s="199"/>
    </row>
    <row r="430" spans="12:58" ht="12.75">
      <c r="L430" s="458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99"/>
      <c r="Z430" s="199"/>
      <c r="AA430" s="199"/>
      <c r="AB430" s="199"/>
      <c r="AC430" s="199"/>
      <c r="AD430" s="199"/>
      <c r="AE430" s="199"/>
      <c r="AF430" s="199"/>
      <c r="AG430" s="199"/>
      <c r="AH430" s="199"/>
      <c r="AI430" s="199"/>
      <c r="AJ430" s="199"/>
      <c r="AK430" s="199"/>
      <c r="AL430" s="199"/>
      <c r="AM430" s="199"/>
      <c r="AN430" s="199"/>
      <c r="AO430" s="199"/>
      <c r="AP430" s="199"/>
      <c r="AQ430" s="199"/>
      <c r="AR430" s="199"/>
      <c r="AS430" s="199"/>
      <c r="AT430" s="199"/>
      <c r="AU430" s="199"/>
      <c r="AV430" s="199"/>
      <c r="AW430" s="199"/>
      <c r="AX430" s="199"/>
      <c r="AY430" s="199"/>
      <c r="AZ430" s="199"/>
      <c r="BA430" s="199"/>
      <c r="BB430" s="199"/>
      <c r="BC430" s="199"/>
      <c r="BD430" s="199"/>
      <c r="BE430" s="199"/>
      <c r="BF430" s="199"/>
    </row>
    <row r="431" spans="12:58" ht="12.75">
      <c r="L431" s="458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  <c r="W431" s="199"/>
      <c r="X431" s="199"/>
      <c r="Y431" s="199"/>
      <c r="Z431" s="199"/>
      <c r="AA431" s="199"/>
      <c r="AB431" s="199"/>
      <c r="AC431" s="199"/>
      <c r="AD431" s="199"/>
      <c r="AE431" s="199"/>
      <c r="AF431" s="199"/>
      <c r="AG431" s="199"/>
      <c r="AH431" s="199"/>
      <c r="AI431" s="199"/>
      <c r="AJ431" s="199"/>
      <c r="AK431" s="199"/>
      <c r="AL431" s="199"/>
      <c r="AM431" s="199"/>
      <c r="AN431" s="199"/>
      <c r="AO431" s="199"/>
      <c r="AP431" s="199"/>
      <c r="AQ431" s="199"/>
      <c r="AR431" s="199"/>
      <c r="AS431" s="199"/>
      <c r="AT431" s="199"/>
      <c r="AU431" s="199"/>
      <c r="AV431" s="199"/>
      <c r="AW431" s="199"/>
      <c r="AX431" s="199"/>
      <c r="AY431" s="199"/>
      <c r="AZ431" s="199"/>
      <c r="BA431" s="199"/>
      <c r="BB431" s="199"/>
      <c r="BC431" s="199"/>
      <c r="BD431" s="199"/>
      <c r="BE431" s="199"/>
      <c r="BF431" s="199"/>
    </row>
    <row r="432" spans="12:58" ht="12.75">
      <c r="L432" s="458"/>
      <c r="M432" s="199"/>
      <c r="N432" s="199"/>
      <c r="O432" s="199"/>
      <c r="P432" s="199"/>
      <c r="Q432" s="199"/>
      <c r="R432" s="199"/>
      <c r="S432" s="199"/>
      <c r="T432" s="199"/>
      <c r="U432" s="199"/>
      <c r="V432" s="199"/>
      <c r="W432" s="199"/>
      <c r="X432" s="199"/>
      <c r="Y432" s="199"/>
      <c r="Z432" s="199"/>
      <c r="AA432" s="199"/>
      <c r="AB432" s="199"/>
      <c r="AC432" s="199"/>
      <c r="AD432" s="199"/>
      <c r="AE432" s="199"/>
      <c r="AF432" s="199"/>
      <c r="AG432" s="199"/>
      <c r="AH432" s="199"/>
      <c r="AI432" s="199"/>
      <c r="AJ432" s="199"/>
      <c r="AK432" s="199"/>
      <c r="AL432" s="199"/>
      <c r="AM432" s="199"/>
      <c r="AN432" s="199"/>
      <c r="AO432" s="199"/>
      <c r="AP432" s="199"/>
      <c r="AQ432" s="199"/>
      <c r="AR432" s="199"/>
      <c r="AS432" s="199"/>
      <c r="AT432" s="199"/>
      <c r="AU432" s="199"/>
      <c r="AV432" s="199"/>
      <c r="AW432" s="199"/>
      <c r="AX432" s="199"/>
      <c r="AY432" s="199"/>
      <c r="AZ432" s="199"/>
      <c r="BA432" s="199"/>
      <c r="BB432" s="199"/>
      <c r="BC432" s="199"/>
      <c r="BD432" s="199"/>
      <c r="BE432" s="199"/>
      <c r="BF432" s="199"/>
    </row>
    <row r="433" spans="12:58" ht="12.75">
      <c r="L433" s="458"/>
      <c r="M433" s="199"/>
      <c r="N433" s="199"/>
      <c r="O433" s="199"/>
      <c r="P433" s="199"/>
      <c r="Q433" s="199"/>
      <c r="R433" s="199"/>
      <c r="S433" s="199"/>
      <c r="T433" s="199"/>
      <c r="U433" s="199"/>
      <c r="V433" s="199"/>
      <c r="W433" s="199"/>
      <c r="X433" s="199"/>
      <c r="Y433" s="199"/>
      <c r="Z433" s="199"/>
      <c r="AA433" s="199"/>
      <c r="AB433" s="199"/>
      <c r="AC433" s="199"/>
      <c r="AD433" s="199"/>
      <c r="AE433" s="199"/>
      <c r="AF433" s="199"/>
      <c r="AG433" s="199"/>
      <c r="AH433" s="199"/>
      <c r="AI433" s="199"/>
      <c r="AJ433" s="199"/>
      <c r="AK433" s="199"/>
      <c r="AL433" s="199"/>
      <c r="AM433" s="199"/>
      <c r="AN433" s="199"/>
      <c r="AO433" s="199"/>
      <c r="AP433" s="199"/>
      <c r="AQ433" s="199"/>
      <c r="AR433" s="199"/>
      <c r="AS433" s="199"/>
      <c r="AT433" s="199"/>
      <c r="AU433" s="199"/>
      <c r="AV433" s="199"/>
      <c r="AW433" s="199"/>
      <c r="AX433" s="199"/>
      <c r="AY433" s="199"/>
      <c r="AZ433" s="199"/>
      <c r="BA433" s="199"/>
      <c r="BB433" s="199"/>
      <c r="BC433" s="199"/>
      <c r="BD433" s="199"/>
      <c r="BE433" s="199"/>
      <c r="BF433" s="199"/>
    </row>
    <row r="434" spans="12:58" ht="12.75">
      <c r="L434" s="458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99"/>
      <c r="Z434" s="199"/>
      <c r="AA434" s="199"/>
      <c r="AB434" s="199"/>
      <c r="AC434" s="199"/>
      <c r="AD434" s="199"/>
      <c r="AE434" s="199"/>
      <c r="AF434" s="199"/>
      <c r="AG434" s="199"/>
      <c r="AH434" s="199"/>
      <c r="AI434" s="199"/>
      <c r="AJ434" s="199"/>
      <c r="AK434" s="199"/>
      <c r="AL434" s="199"/>
      <c r="AM434" s="199"/>
      <c r="AN434" s="199"/>
      <c r="AO434" s="199"/>
      <c r="AP434" s="199"/>
      <c r="AQ434" s="199"/>
      <c r="AR434" s="199"/>
      <c r="AS434" s="199"/>
      <c r="AT434" s="199"/>
      <c r="AU434" s="199"/>
      <c r="AV434" s="199"/>
      <c r="AW434" s="199"/>
      <c r="AX434" s="199"/>
      <c r="AY434" s="199"/>
      <c r="AZ434" s="199"/>
      <c r="BA434" s="199"/>
      <c r="BB434" s="199"/>
      <c r="BC434" s="199"/>
      <c r="BD434" s="199"/>
      <c r="BE434" s="199"/>
      <c r="BF434" s="199"/>
    </row>
    <row r="435" spans="12:58" ht="12.75">
      <c r="L435" s="458"/>
      <c r="M435" s="199"/>
      <c r="N435" s="199"/>
      <c r="O435" s="199"/>
      <c r="P435" s="199"/>
      <c r="Q435" s="199"/>
      <c r="R435" s="199"/>
      <c r="S435" s="199"/>
      <c r="T435" s="199"/>
      <c r="U435" s="199"/>
      <c r="V435" s="199"/>
      <c r="W435" s="199"/>
      <c r="X435" s="199"/>
      <c r="Y435" s="199"/>
      <c r="Z435" s="199"/>
      <c r="AA435" s="199"/>
      <c r="AB435" s="199"/>
      <c r="AC435" s="199"/>
      <c r="AD435" s="199"/>
      <c r="AE435" s="199"/>
      <c r="AF435" s="199"/>
      <c r="AG435" s="199"/>
      <c r="AH435" s="199"/>
      <c r="AI435" s="199"/>
      <c r="AJ435" s="199"/>
      <c r="AK435" s="199"/>
      <c r="AL435" s="199"/>
      <c r="AM435" s="199"/>
      <c r="AN435" s="199"/>
      <c r="AO435" s="199"/>
      <c r="AP435" s="199"/>
      <c r="AQ435" s="199"/>
      <c r="AR435" s="199"/>
      <c r="AS435" s="199"/>
      <c r="AT435" s="199"/>
      <c r="AU435" s="199"/>
      <c r="AV435" s="199"/>
      <c r="AW435" s="199"/>
      <c r="AX435" s="199"/>
      <c r="AY435" s="199"/>
      <c r="AZ435" s="199"/>
      <c r="BA435" s="199"/>
      <c r="BB435" s="199"/>
      <c r="BC435" s="199"/>
      <c r="BD435" s="199"/>
      <c r="BE435" s="199"/>
      <c r="BF435" s="199"/>
    </row>
    <row r="436" spans="12:58" ht="12.75">
      <c r="L436" s="458"/>
      <c r="M436" s="199"/>
      <c r="N436" s="199"/>
      <c r="O436" s="199"/>
      <c r="P436" s="199"/>
      <c r="Q436" s="199"/>
      <c r="R436" s="199"/>
      <c r="S436" s="199"/>
      <c r="T436" s="199"/>
      <c r="U436" s="199"/>
      <c r="V436" s="199"/>
      <c r="W436" s="199"/>
      <c r="X436" s="199"/>
      <c r="Y436" s="199"/>
      <c r="Z436" s="199"/>
      <c r="AA436" s="199"/>
      <c r="AB436" s="199"/>
      <c r="AC436" s="199"/>
      <c r="AD436" s="199"/>
      <c r="AE436" s="199"/>
      <c r="AF436" s="199"/>
      <c r="AG436" s="199"/>
      <c r="AH436" s="199"/>
      <c r="AI436" s="199"/>
      <c r="AJ436" s="199"/>
      <c r="AK436" s="199"/>
      <c r="AL436" s="199"/>
      <c r="AM436" s="199"/>
      <c r="AN436" s="199"/>
      <c r="AO436" s="199"/>
      <c r="AP436" s="199"/>
      <c r="AQ436" s="199"/>
      <c r="AR436" s="199"/>
      <c r="AS436" s="199"/>
      <c r="AT436" s="199"/>
      <c r="AU436" s="199"/>
      <c r="AV436" s="199"/>
      <c r="AW436" s="199"/>
      <c r="AX436" s="199"/>
      <c r="AY436" s="199"/>
      <c r="AZ436" s="199"/>
      <c r="BA436" s="199"/>
      <c r="BB436" s="199"/>
      <c r="BC436" s="199"/>
      <c r="BD436" s="199"/>
      <c r="BE436" s="199"/>
      <c r="BF436" s="199"/>
    </row>
    <row r="437" spans="12:58" ht="12.75">
      <c r="L437" s="458"/>
      <c r="M437" s="199"/>
      <c r="N437" s="199"/>
      <c r="O437" s="199"/>
      <c r="P437" s="199"/>
      <c r="Q437" s="199"/>
      <c r="R437" s="199"/>
      <c r="S437" s="199"/>
      <c r="T437" s="199"/>
      <c r="U437" s="199"/>
      <c r="V437" s="199"/>
      <c r="W437" s="199"/>
      <c r="X437" s="199"/>
      <c r="Y437" s="199"/>
      <c r="Z437" s="199"/>
      <c r="AA437" s="199"/>
      <c r="AB437" s="199"/>
      <c r="AC437" s="199"/>
      <c r="AD437" s="199"/>
      <c r="AE437" s="199"/>
      <c r="AF437" s="199"/>
      <c r="AG437" s="199"/>
      <c r="AH437" s="199"/>
      <c r="AI437" s="199"/>
      <c r="AJ437" s="199"/>
      <c r="AK437" s="199"/>
      <c r="AL437" s="199"/>
      <c r="AM437" s="199"/>
      <c r="AN437" s="199"/>
      <c r="AO437" s="199"/>
      <c r="AP437" s="199"/>
      <c r="AQ437" s="199"/>
      <c r="AR437" s="199"/>
      <c r="AS437" s="199"/>
      <c r="AT437" s="199"/>
      <c r="AU437" s="199"/>
      <c r="AV437" s="199"/>
      <c r="AW437" s="199"/>
      <c r="AX437" s="199"/>
      <c r="AY437" s="199"/>
      <c r="AZ437" s="199"/>
      <c r="BA437" s="199"/>
      <c r="BB437" s="199"/>
      <c r="BC437" s="199"/>
      <c r="BD437" s="199"/>
      <c r="BE437" s="199"/>
      <c r="BF437" s="199"/>
    </row>
    <row r="438" spans="12:58" ht="12.75">
      <c r="L438" s="458"/>
      <c r="M438" s="199"/>
      <c r="N438" s="199"/>
      <c r="O438" s="199"/>
      <c r="P438" s="199"/>
      <c r="Q438" s="199"/>
      <c r="R438" s="199"/>
      <c r="S438" s="199"/>
      <c r="T438" s="199"/>
      <c r="U438" s="199"/>
      <c r="V438" s="199"/>
      <c r="W438" s="199"/>
      <c r="X438" s="199"/>
      <c r="Y438" s="199"/>
      <c r="Z438" s="199"/>
      <c r="AA438" s="199"/>
      <c r="AB438" s="199"/>
      <c r="AC438" s="199"/>
      <c r="AD438" s="199"/>
      <c r="AE438" s="199"/>
      <c r="AF438" s="199"/>
      <c r="AG438" s="199"/>
      <c r="AH438" s="199"/>
      <c r="AI438" s="199"/>
      <c r="AJ438" s="199"/>
      <c r="AK438" s="199"/>
      <c r="AL438" s="199"/>
      <c r="AM438" s="199"/>
      <c r="AN438" s="199"/>
      <c r="AO438" s="199"/>
      <c r="AP438" s="199"/>
      <c r="AQ438" s="199"/>
      <c r="AR438" s="199"/>
      <c r="AS438" s="199"/>
      <c r="AT438" s="199"/>
      <c r="AU438" s="199"/>
      <c r="AV438" s="199"/>
      <c r="AW438" s="199"/>
      <c r="AX438" s="199"/>
      <c r="AY438" s="199"/>
      <c r="AZ438" s="199"/>
      <c r="BA438" s="199"/>
      <c r="BB438" s="199"/>
      <c r="BC438" s="199"/>
      <c r="BD438" s="199"/>
      <c r="BE438" s="199"/>
      <c r="BF438" s="199"/>
    </row>
    <row r="439" spans="12:58" ht="12.75">
      <c r="L439" s="458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99"/>
      <c r="Z439" s="199"/>
      <c r="AA439" s="199"/>
      <c r="AB439" s="199"/>
      <c r="AC439" s="199"/>
      <c r="AD439" s="199"/>
      <c r="AE439" s="199"/>
      <c r="AF439" s="199"/>
      <c r="AG439" s="199"/>
      <c r="AH439" s="199"/>
      <c r="AI439" s="199"/>
      <c r="AJ439" s="199"/>
      <c r="AK439" s="199"/>
      <c r="AL439" s="199"/>
      <c r="AM439" s="199"/>
      <c r="AN439" s="199"/>
      <c r="AO439" s="199"/>
      <c r="AP439" s="199"/>
      <c r="AQ439" s="199"/>
      <c r="AR439" s="199"/>
      <c r="AS439" s="199"/>
      <c r="AT439" s="199"/>
      <c r="AU439" s="199"/>
      <c r="AV439" s="199"/>
      <c r="AW439" s="199"/>
      <c r="AX439" s="199"/>
      <c r="AY439" s="199"/>
      <c r="AZ439" s="199"/>
      <c r="BA439" s="199"/>
      <c r="BB439" s="199"/>
      <c r="BC439" s="199"/>
      <c r="BD439" s="199"/>
      <c r="BE439" s="199"/>
      <c r="BF439" s="199"/>
    </row>
    <row r="440" spans="12:58" ht="12.75">
      <c r="L440" s="458"/>
      <c r="M440" s="199"/>
      <c r="N440" s="199"/>
      <c r="O440" s="199"/>
      <c r="P440" s="199"/>
      <c r="Q440" s="199"/>
      <c r="R440" s="199"/>
      <c r="S440" s="199"/>
      <c r="T440" s="199"/>
      <c r="U440" s="199"/>
      <c r="V440" s="199"/>
      <c r="W440" s="199"/>
      <c r="X440" s="199"/>
      <c r="Y440" s="199"/>
      <c r="Z440" s="199"/>
      <c r="AA440" s="199"/>
      <c r="AB440" s="199"/>
      <c r="AC440" s="199"/>
      <c r="AD440" s="199"/>
      <c r="AE440" s="199"/>
      <c r="AF440" s="199"/>
      <c r="AG440" s="199"/>
      <c r="AH440" s="199"/>
      <c r="AI440" s="199"/>
      <c r="AJ440" s="199"/>
      <c r="AK440" s="199"/>
      <c r="AL440" s="199"/>
      <c r="AM440" s="199"/>
      <c r="AN440" s="199"/>
      <c r="AO440" s="199"/>
      <c r="AP440" s="199"/>
      <c r="AQ440" s="199"/>
      <c r="AR440" s="199"/>
      <c r="AS440" s="199"/>
      <c r="AT440" s="199"/>
      <c r="AU440" s="199"/>
      <c r="AV440" s="199"/>
      <c r="AW440" s="199"/>
      <c r="AX440" s="199"/>
      <c r="AY440" s="199"/>
      <c r="AZ440" s="199"/>
      <c r="BA440" s="199"/>
      <c r="BB440" s="199"/>
      <c r="BC440" s="199"/>
      <c r="BD440" s="199"/>
      <c r="BE440" s="199"/>
      <c r="BF440" s="199"/>
    </row>
    <row r="441" spans="12:58" ht="12.75">
      <c r="L441" s="458"/>
      <c r="M441" s="199"/>
      <c r="N441" s="199"/>
      <c r="O441" s="199"/>
      <c r="P441" s="199"/>
      <c r="Q441" s="199"/>
      <c r="R441" s="199"/>
      <c r="S441" s="199"/>
      <c r="T441" s="199"/>
      <c r="U441" s="199"/>
      <c r="V441" s="199"/>
      <c r="W441" s="199"/>
      <c r="X441" s="199"/>
      <c r="Y441" s="199"/>
      <c r="Z441" s="199"/>
      <c r="AA441" s="199"/>
      <c r="AB441" s="199"/>
      <c r="AC441" s="199"/>
      <c r="AD441" s="199"/>
      <c r="AE441" s="199"/>
      <c r="AF441" s="199"/>
      <c r="AG441" s="199"/>
      <c r="AH441" s="199"/>
      <c r="AI441" s="199"/>
      <c r="AJ441" s="199"/>
      <c r="AK441" s="199"/>
      <c r="AL441" s="199"/>
      <c r="AM441" s="199"/>
      <c r="AN441" s="199"/>
      <c r="AO441" s="199"/>
      <c r="AP441" s="199"/>
      <c r="AQ441" s="199"/>
      <c r="AR441" s="199"/>
      <c r="AS441" s="199"/>
      <c r="AT441" s="199"/>
      <c r="AU441" s="199"/>
      <c r="AV441" s="199"/>
      <c r="AW441" s="199"/>
      <c r="AX441" s="199"/>
      <c r="AY441" s="199"/>
      <c r="AZ441" s="199"/>
      <c r="BA441" s="199"/>
      <c r="BB441" s="199"/>
      <c r="BC441" s="199"/>
      <c r="BD441" s="199"/>
      <c r="BE441" s="199"/>
      <c r="BF441" s="199"/>
    </row>
    <row r="442" spans="12:58" ht="12.75">
      <c r="L442" s="458"/>
      <c r="M442" s="199"/>
      <c r="N442" s="199"/>
      <c r="O442" s="199"/>
      <c r="P442" s="199"/>
      <c r="Q442" s="199"/>
      <c r="R442" s="199"/>
      <c r="S442" s="199"/>
      <c r="T442" s="199"/>
      <c r="U442" s="199"/>
      <c r="V442" s="199"/>
      <c r="W442" s="199"/>
      <c r="X442" s="199"/>
      <c r="Y442" s="199"/>
      <c r="Z442" s="199"/>
      <c r="AA442" s="199"/>
      <c r="AB442" s="199"/>
      <c r="AC442" s="199"/>
      <c r="AD442" s="199"/>
      <c r="AE442" s="199"/>
      <c r="AF442" s="199"/>
      <c r="AG442" s="199"/>
      <c r="AH442" s="199"/>
      <c r="AI442" s="199"/>
      <c r="AJ442" s="199"/>
      <c r="AK442" s="199"/>
      <c r="AL442" s="199"/>
      <c r="AM442" s="199"/>
      <c r="AN442" s="199"/>
      <c r="AO442" s="199"/>
      <c r="AP442" s="199"/>
      <c r="AQ442" s="199"/>
      <c r="AR442" s="199"/>
      <c r="AS442" s="199"/>
      <c r="AT442" s="199"/>
      <c r="AU442" s="199"/>
      <c r="AV442" s="199"/>
      <c r="AW442" s="199"/>
      <c r="AX442" s="199"/>
      <c r="AY442" s="199"/>
      <c r="AZ442" s="199"/>
      <c r="BA442" s="199"/>
      <c r="BB442" s="199"/>
      <c r="BC442" s="199"/>
      <c r="BD442" s="199"/>
      <c r="BE442" s="199"/>
      <c r="BF442" s="199"/>
    </row>
    <row r="443" spans="12:58" ht="12.75">
      <c r="L443" s="458"/>
      <c r="M443" s="199"/>
      <c r="N443" s="199"/>
      <c r="O443" s="199"/>
      <c r="P443" s="199"/>
      <c r="Q443" s="199"/>
      <c r="R443" s="199"/>
      <c r="S443" s="199"/>
      <c r="T443" s="199"/>
      <c r="U443" s="199"/>
      <c r="V443" s="199"/>
      <c r="W443" s="199"/>
      <c r="X443" s="199"/>
      <c r="Y443" s="199"/>
      <c r="Z443" s="199"/>
      <c r="AA443" s="199"/>
      <c r="AB443" s="199"/>
      <c r="AC443" s="199"/>
      <c r="AD443" s="199"/>
      <c r="AE443" s="199"/>
      <c r="AF443" s="199"/>
      <c r="AG443" s="199"/>
      <c r="AH443" s="199"/>
      <c r="AI443" s="199"/>
      <c r="AJ443" s="199"/>
      <c r="AK443" s="199"/>
      <c r="AL443" s="199"/>
      <c r="AM443" s="199"/>
      <c r="AN443" s="199"/>
      <c r="AO443" s="199"/>
      <c r="AP443" s="199"/>
      <c r="AQ443" s="199"/>
      <c r="AR443" s="199"/>
      <c r="AS443" s="199"/>
      <c r="AT443" s="199"/>
      <c r="AU443" s="199"/>
      <c r="AV443" s="199"/>
      <c r="AW443" s="199"/>
      <c r="AX443" s="199"/>
      <c r="AY443" s="199"/>
      <c r="AZ443" s="199"/>
      <c r="BA443" s="199"/>
      <c r="BB443" s="199"/>
      <c r="BC443" s="199"/>
      <c r="BD443" s="199"/>
      <c r="BE443" s="199"/>
      <c r="BF443" s="199"/>
    </row>
    <row r="444" spans="12:58" ht="12.75">
      <c r="L444" s="458"/>
      <c r="M444" s="199"/>
      <c r="N444" s="199"/>
      <c r="O444" s="199"/>
      <c r="P444" s="199"/>
      <c r="Q444" s="199"/>
      <c r="R444" s="199"/>
      <c r="S444" s="199"/>
      <c r="T444" s="199"/>
      <c r="U444" s="199"/>
      <c r="V444" s="199"/>
      <c r="W444" s="199"/>
      <c r="X444" s="199"/>
      <c r="Y444" s="199"/>
      <c r="Z444" s="199"/>
      <c r="AA444" s="199"/>
      <c r="AB444" s="199"/>
      <c r="AC444" s="199"/>
      <c r="AD444" s="199"/>
      <c r="AE444" s="199"/>
      <c r="AF444" s="199"/>
      <c r="AG444" s="199"/>
      <c r="AH444" s="199"/>
      <c r="AI444" s="199"/>
      <c r="AJ444" s="199"/>
      <c r="AK444" s="199"/>
      <c r="AL444" s="199"/>
      <c r="AM444" s="199"/>
      <c r="AN444" s="199"/>
      <c r="AO444" s="199"/>
      <c r="AP444" s="199"/>
      <c r="AQ444" s="199"/>
      <c r="AR444" s="199"/>
      <c r="AS444" s="199"/>
      <c r="AT444" s="199"/>
      <c r="AU444" s="199"/>
      <c r="AV444" s="199"/>
      <c r="AW444" s="199"/>
      <c r="AX444" s="199"/>
      <c r="AY444" s="199"/>
      <c r="AZ444" s="199"/>
      <c r="BA444" s="199"/>
      <c r="BB444" s="199"/>
      <c r="BC444" s="199"/>
      <c r="BD444" s="199"/>
      <c r="BE444" s="199"/>
      <c r="BF444" s="199"/>
    </row>
    <row r="445" spans="12:58" ht="12.75">
      <c r="L445" s="458"/>
      <c r="M445" s="199"/>
      <c r="N445" s="199"/>
      <c r="O445" s="199"/>
      <c r="P445" s="199"/>
      <c r="Q445" s="199"/>
      <c r="R445" s="199"/>
      <c r="S445" s="199"/>
      <c r="T445" s="199"/>
      <c r="U445" s="199"/>
      <c r="V445" s="199"/>
      <c r="W445" s="199"/>
      <c r="X445" s="199"/>
      <c r="Y445" s="199"/>
      <c r="Z445" s="199"/>
      <c r="AA445" s="199"/>
      <c r="AB445" s="199"/>
      <c r="AC445" s="199"/>
      <c r="AD445" s="199"/>
      <c r="AE445" s="199"/>
      <c r="AF445" s="199"/>
      <c r="AG445" s="199"/>
      <c r="AH445" s="199"/>
      <c r="AI445" s="199"/>
      <c r="AJ445" s="199"/>
      <c r="AK445" s="199"/>
      <c r="AL445" s="199"/>
      <c r="AM445" s="199"/>
      <c r="AN445" s="199"/>
      <c r="AO445" s="199"/>
      <c r="AP445" s="199"/>
      <c r="AQ445" s="199"/>
      <c r="AR445" s="199"/>
      <c r="AS445" s="199"/>
      <c r="AT445" s="199"/>
      <c r="AU445" s="199"/>
      <c r="AV445" s="199"/>
      <c r="AW445" s="199"/>
      <c r="AX445" s="199"/>
      <c r="AY445" s="199"/>
      <c r="AZ445" s="199"/>
      <c r="BA445" s="199"/>
      <c r="BB445" s="199"/>
      <c r="BC445" s="199"/>
      <c r="BD445" s="199"/>
      <c r="BE445" s="199"/>
      <c r="BF445" s="199"/>
    </row>
    <row r="446" spans="12:58" ht="12.75">
      <c r="L446" s="458"/>
      <c r="M446" s="199"/>
      <c r="N446" s="199"/>
      <c r="O446" s="199"/>
      <c r="P446" s="199"/>
      <c r="Q446" s="199"/>
      <c r="R446" s="199"/>
      <c r="S446" s="199"/>
      <c r="T446" s="199"/>
      <c r="U446" s="199"/>
      <c r="V446" s="199"/>
      <c r="W446" s="199"/>
      <c r="X446" s="199"/>
      <c r="Y446" s="199"/>
      <c r="Z446" s="199"/>
      <c r="AA446" s="199"/>
      <c r="AB446" s="199"/>
      <c r="AC446" s="199"/>
      <c r="AD446" s="199"/>
      <c r="AE446" s="199"/>
      <c r="AF446" s="199"/>
      <c r="AG446" s="199"/>
      <c r="AH446" s="199"/>
      <c r="AI446" s="199"/>
      <c r="AJ446" s="199"/>
      <c r="AK446" s="199"/>
      <c r="AL446" s="199"/>
      <c r="AM446" s="199"/>
      <c r="AN446" s="199"/>
      <c r="AO446" s="199"/>
      <c r="AP446" s="199"/>
      <c r="AQ446" s="199"/>
      <c r="AR446" s="199"/>
      <c r="AS446" s="199"/>
      <c r="AT446" s="199"/>
      <c r="AU446" s="199"/>
      <c r="AV446" s="199"/>
      <c r="AW446" s="199"/>
      <c r="AX446" s="199"/>
      <c r="AY446" s="199"/>
      <c r="AZ446" s="199"/>
      <c r="BA446" s="199"/>
      <c r="BB446" s="199"/>
      <c r="BC446" s="199"/>
      <c r="BD446" s="199"/>
      <c r="BE446" s="199"/>
      <c r="BF446" s="199"/>
    </row>
    <row r="447" spans="12:58" ht="12.75">
      <c r="L447" s="458"/>
      <c r="M447" s="199"/>
      <c r="N447" s="199"/>
      <c r="O447" s="199"/>
      <c r="P447" s="199"/>
      <c r="Q447" s="199"/>
      <c r="R447" s="199"/>
      <c r="S447" s="199"/>
      <c r="T447" s="199"/>
      <c r="U447" s="199"/>
      <c r="V447" s="199"/>
      <c r="W447" s="199"/>
      <c r="X447" s="199"/>
      <c r="Y447" s="199"/>
      <c r="Z447" s="199"/>
      <c r="AA447" s="199"/>
      <c r="AB447" s="199"/>
      <c r="AC447" s="199"/>
      <c r="AD447" s="199"/>
      <c r="AE447" s="199"/>
      <c r="AF447" s="199"/>
      <c r="AG447" s="199"/>
      <c r="AH447" s="199"/>
      <c r="AI447" s="199"/>
      <c r="AJ447" s="199"/>
      <c r="AK447" s="199"/>
      <c r="AL447" s="199"/>
      <c r="AM447" s="199"/>
      <c r="AN447" s="199"/>
      <c r="AO447" s="199"/>
      <c r="AP447" s="199"/>
      <c r="AQ447" s="199"/>
      <c r="AR447" s="199"/>
      <c r="AS447" s="199"/>
      <c r="AT447" s="199"/>
      <c r="AU447" s="199"/>
      <c r="AV447" s="199"/>
      <c r="AW447" s="199"/>
      <c r="AX447" s="199"/>
      <c r="AY447" s="199"/>
      <c r="AZ447" s="199"/>
      <c r="BA447" s="199"/>
      <c r="BB447" s="199"/>
      <c r="BC447" s="199"/>
      <c r="BD447" s="199"/>
      <c r="BE447" s="199"/>
      <c r="BF447" s="199"/>
    </row>
    <row r="448" spans="12:58" ht="12.75">
      <c r="L448" s="458"/>
      <c r="M448" s="199"/>
      <c r="N448" s="199"/>
      <c r="O448" s="199"/>
      <c r="P448" s="199"/>
      <c r="Q448" s="199"/>
      <c r="R448" s="199"/>
      <c r="S448" s="199"/>
      <c r="T448" s="199"/>
      <c r="U448" s="199"/>
      <c r="V448" s="199"/>
      <c r="W448" s="199"/>
      <c r="X448" s="199"/>
      <c r="Y448" s="199"/>
      <c r="Z448" s="199"/>
      <c r="AA448" s="199"/>
      <c r="AB448" s="199"/>
      <c r="AC448" s="199"/>
      <c r="AD448" s="199"/>
      <c r="AE448" s="199"/>
      <c r="AF448" s="199"/>
      <c r="AG448" s="199"/>
      <c r="AH448" s="199"/>
      <c r="AI448" s="199"/>
      <c r="AJ448" s="199"/>
      <c r="AK448" s="199"/>
      <c r="AL448" s="199"/>
      <c r="AM448" s="199"/>
      <c r="AN448" s="199"/>
      <c r="AO448" s="199"/>
      <c r="AP448" s="199"/>
      <c r="AQ448" s="199"/>
      <c r="AR448" s="199"/>
      <c r="AS448" s="199"/>
      <c r="AT448" s="199"/>
      <c r="AU448" s="199"/>
      <c r="AV448" s="199"/>
      <c r="AW448" s="199"/>
      <c r="AX448" s="199"/>
      <c r="AY448" s="199"/>
      <c r="AZ448" s="199"/>
      <c r="BA448" s="199"/>
      <c r="BB448" s="199"/>
      <c r="BC448" s="199"/>
      <c r="BD448" s="199"/>
      <c r="BE448" s="199"/>
      <c r="BF448" s="199"/>
    </row>
    <row r="449" spans="12:58" ht="12.75">
      <c r="L449" s="458"/>
      <c r="M449" s="199"/>
      <c r="N449" s="199"/>
      <c r="O449" s="199"/>
      <c r="P449" s="199"/>
      <c r="Q449" s="199"/>
      <c r="R449" s="199"/>
      <c r="S449" s="199"/>
      <c r="T449" s="199"/>
      <c r="U449" s="199"/>
      <c r="V449" s="199"/>
      <c r="W449" s="199"/>
      <c r="X449" s="199"/>
      <c r="Y449" s="199"/>
      <c r="Z449" s="199"/>
      <c r="AA449" s="199"/>
      <c r="AB449" s="199"/>
      <c r="AC449" s="199"/>
      <c r="AD449" s="199"/>
      <c r="AE449" s="199"/>
      <c r="AF449" s="199"/>
      <c r="AG449" s="199"/>
      <c r="AH449" s="199"/>
      <c r="AI449" s="199"/>
      <c r="AJ449" s="199"/>
      <c r="AK449" s="199"/>
      <c r="AL449" s="199"/>
      <c r="AM449" s="199"/>
      <c r="AN449" s="199"/>
      <c r="AO449" s="199"/>
      <c r="AP449" s="199"/>
      <c r="AQ449" s="199"/>
      <c r="AR449" s="199"/>
      <c r="AS449" s="199"/>
      <c r="AT449" s="199"/>
      <c r="AU449" s="199"/>
      <c r="AV449" s="199"/>
      <c r="AW449" s="199"/>
      <c r="AX449" s="199"/>
      <c r="AY449" s="199"/>
      <c r="AZ449" s="199"/>
      <c r="BA449" s="199"/>
      <c r="BB449" s="199"/>
      <c r="BC449" s="199"/>
      <c r="BD449" s="199"/>
      <c r="BE449" s="199"/>
      <c r="BF449" s="199"/>
    </row>
    <row r="450" spans="12:58" ht="12.75">
      <c r="L450" s="458"/>
      <c r="M450" s="199"/>
      <c r="N450" s="199"/>
      <c r="O450" s="199"/>
      <c r="P450" s="199"/>
      <c r="Q450" s="199"/>
      <c r="R450" s="199"/>
      <c r="S450" s="199"/>
      <c r="T450" s="199"/>
      <c r="U450" s="199"/>
      <c r="V450" s="199"/>
      <c r="W450" s="199"/>
      <c r="X450" s="199"/>
      <c r="Y450" s="199"/>
      <c r="Z450" s="199"/>
      <c r="AA450" s="199"/>
      <c r="AB450" s="199"/>
      <c r="AC450" s="199"/>
      <c r="AD450" s="199"/>
      <c r="AE450" s="199"/>
      <c r="AF450" s="199"/>
      <c r="AG450" s="199"/>
      <c r="AH450" s="199"/>
      <c r="AI450" s="199"/>
      <c r="AJ450" s="199"/>
      <c r="AK450" s="199"/>
      <c r="AL450" s="199"/>
      <c r="AM450" s="199"/>
      <c r="AN450" s="199"/>
      <c r="AO450" s="199"/>
      <c r="AP450" s="199"/>
      <c r="AQ450" s="199"/>
      <c r="AR450" s="199"/>
      <c r="AS450" s="199"/>
      <c r="AT450" s="199"/>
      <c r="AU450" s="199"/>
      <c r="AV450" s="199"/>
      <c r="AW450" s="199"/>
      <c r="AX450" s="199"/>
      <c r="AY450" s="199"/>
      <c r="AZ450" s="199"/>
      <c r="BA450" s="199"/>
      <c r="BB450" s="199"/>
      <c r="BC450" s="199"/>
      <c r="BD450" s="199"/>
      <c r="BE450" s="199"/>
      <c r="BF450" s="199"/>
    </row>
    <row r="451" spans="12:58" ht="12.75">
      <c r="L451" s="458"/>
      <c r="M451" s="199"/>
      <c r="N451" s="199"/>
      <c r="O451" s="199"/>
      <c r="P451" s="199"/>
      <c r="Q451" s="199"/>
      <c r="R451" s="199"/>
      <c r="S451" s="199"/>
      <c r="T451" s="199"/>
      <c r="U451" s="199"/>
      <c r="V451" s="199"/>
      <c r="W451" s="199"/>
      <c r="X451" s="199"/>
      <c r="Y451" s="199"/>
      <c r="Z451" s="199"/>
      <c r="AA451" s="199"/>
      <c r="AB451" s="199"/>
      <c r="AC451" s="199"/>
      <c r="AD451" s="199"/>
      <c r="AE451" s="199"/>
      <c r="AF451" s="199"/>
      <c r="AG451" s="199"/>
      <c r="AH451" s="199"/>
      <c r="AI451" s="199"/>
      <c r="AJ451" s="199"/>
      <c r="AK451" s="199"/>
      <c r="AL451" s="199"/>
      <c r="AM451" s="199"/>
      <c r="AN451" s="199"/>
      <c r="AO451" s="199"/>
      <c r="AP451" s="199"/>
      <c r="AQ451" s="199"/>
      <c r="AR451" s="199"/>
      <c r="AS451" s="199"/>
      <c r="AT451" s="199"/>
      <c r="AU451" s="199"/>
      <c r="AV451" s="199"/>
      <c r="AW451" s="199"/>
      <c r="AX451" s="199"/>
      <c r="AY451" s="199"/>
      <c r="AZ451" s="199"/>
      <c r="BA451" s="199"/>
      <c r="BB451" s="199"/>
      <c r="BC451" s="199"/>
      <c r="BD451" s="199"/>
      <c r="BE451" s="199"/>
      <c r="BF451" s="199"/>
    </row>
    <row r="452" spans="12:58" ht="12.75">
      <c r="L452" s="458"/>
      <c r="M452" s="199"/>
      <c r="N452" s="199"/>
      <c r="O452" s="199"/>
      <c r="P452" s="199"/>
      <c r="Q452" s="199"/>
      <c r="R452" s="199"/>
      <c r="S452" s="199"/>
      <c r="T452" s="199"/>
      <c r="U452" s="199"/>
      <c r="V452" s="199"/>
      <c r="W452" s="199"/>
      <c r="X452" s="199"/>
      <c r="Y452" s="199"/>
      <c r="Z452" s="199"/>
      <c r="AA452" s="199"/>
      <c r="AB452" s="199"/>
      <c r="AC452" s="199"/>
      <c r="AD452" s="199"/>
      <c r="AE452" s="199"/>
      <c r="AF452" s="199"/>
      <c r="AG452" s="199"/>
      <c r="AH452" s="199"/>
      <c r="AI452" s="199"/>
      <c r="AJ452" s="199"/>
      <c r="AK452" s="199"/>
      <c r="AL452" s="199"/>
      <c r="AM452" s="199"/>
      <c r="AN452" s="199"/>
      <c r="AO452" s="199"/>
      <c r="AP452" s="199"/>
      <c r="AQ452" s="199"/>
      <c r="AR452" s="199"/>
      <c r="AS452" s="199"/>
      <c r="AT452" s="199"/>
      <c r="AU452" s="199"/>
      <c r="AV452" s="199"/>
      <c r="AW452" s="199"/>
      <c r="AX452" s="199"/>
      <c r="AY452" s="199"/>
      <c r="AZ452" s="199"/>
      <c r="BA452" s="199"/>
      <c r="BB452" s="199"/>
      <c r="BC452" s="199"/>
      <c r="BD452" s="199"/>
      <c r="BE452" s="199"/>
      <c r="BF452" s="199"/>
    </row>
    <row r="453" spans="12:58" ht="12.75">
      <c r="L453" s="458"/>
      <c r="M453" s="199"/>
      <c r="N453" s="199"/>
      <c r="O453" s="199"/>
      <c r="P453" s="199"/>
      <c r="Q453" s="199"/>
      <c r="R453" s="199"/>
      <c r="S453" s="199"/>
      <c r="T453" s="199"/>
      <c r="U453" s="199"/>
      <c r="V453" s="199"/>
      <c r="W453" s="199"/>
      <c r="X453" s="199"/>
      <c r="Y453" s="199"/>
      <c r="Z453" s="199"/>
      <c r="AA453" s="199"/>
      <c r="AB453" s="199"/>
      <c r="AC453" s="199"/>
      <c r="AD453" s="199"/>
      <c r="AE453" s="199"/>
      <c r="AF453" s="199"/>
      <c r="AG453" s="199"/>
      <c r="AH453" s="199"/>
      <c r="AI453" s="199"/>
      <c r="AJ453" s="199"/>
      <c r="AK453" s="199"/>
      <c r="AL453" s="199"/>
      <c r="AM453" s="199"/>
      <c r="AN453" s="199"/>
      <c r="AO453" s="199"/>
      <c r="AP453" s="199"/>
      <c r="AQ453" s="199"/>
      <c r="AR453" s="199"/>
      <c r="AS453" s="199"/>
      <c r="AT453" s="199"/>
      <c r="AU453" s="199"/>
      <c r="AV453" s="199"/>
      <c r="AW453" s="199"/>
      <c r="AX453" s="199"/>
      <c r="AY453" s="199"/>
      <c r="AZ453" s="199"/>
      <c r="BA453" s="199"/>
      <c r="BB453" s="199"/>
      <c r="BC453" s="199"/>
      <c r="BD453" s="199"/>
      <c r="BE453" s="199"/>
      <c r="BF453" s="199"/>
    </row>
    <row r="454" spans="12:58" ht="12.75">
      <c r="L454" s="458"/>
      <c r="M454" s="199"/>
      <c r="N454" s="199"/>
      <c r="O454" s="199"/>
      <c r="P454" s="199"/>
      <c r="Q454" s="199"/>
      <c r="R454" s="199"/>
      <c r="S454" s="199"/>
      <c r="T454" s="199"/>
      <c r="U454" s="199"/>
      <c r="V454" s="199"/>
      <c r="W454" s="199"/>
      <c r="X454" s="199"/>
      <c r="Y454" s="199"/>
      <c r="Z454" s="199"/>
      <c r="AA454" s="199"/>
      <c r="AB454" s="199"/>
      <c r="AC454" s="199"/>
      <c r="AD454" s="199"/>
      <c r="AE454" s="199"/>
      <c r="AF454" s="199"/>
      <c r="AG454" s="199"/>
      <c r="AH454" s="199"/>
      <c r="AI454" s="199"/>
      <c r="AJ454" s="199"/>
      <c r="AK454" s="199"/>
      <c r="AL454" s="199"/>
      <c r="AM454" s="199"/>
      <c r="AN454" s="199"/>
      <c r="AO454" s="199"/>
      <c r="AP454" s="199"/>
      <c r="AQ454" s="199"/>
      <c r="AR454" s="199"/>
      <c r="AS454" s="199"/>
      <c r="AT454" s="199"/>
      <c r="AU454" s="199"/>
      <c r="AV454" s="199"/>
      <c r="AW454" s="199"/>
      <c r="AX454" s="199"/>
      <c r="AY454" s="199"/>
      <c r="AZ454" s="199"/>
      <c r="BA454" s="199"/>
      <c r="BB454" s="199"/>
      <c r="BC454" s="199"/>
      <c r="BD454" s="199"/>
      <c r="BE454" s="199"/>
      <c r="BF454" s="199"/>
    </row>
    <row r="455" spans="12:58" ht="12.75">
      <c r="L455" s="458"/>
      <c r="M455" s="199"/>
      <c r="N455" s="199"/>
      <c r="O455" s="199"/>
      <c r="P455" s="199"/>
      <c r="Q455" s="199"/>
      <c r="R455" s="199"/>
      <c r="S455" s="199"/>
      <c r="T455" s="199"/>
      <c r="U455" s="199"/>
      <c r="V455" s="199"/>
      <c r="W455" s="199"/>
      <c r="X455" s="199"/>
      <c r="Y455" s="199"/>
      <c r="Z455" s="199"/>
      <c r="AA455" s="199"/>
      <c r="AB455" s="199"/>
      <c r="AC455" s="199"/>
      <c r="AD455" s="199"/>
      <c r="AE455" s="199"/>
      <c r="AF455" s="199"/>
      <c r="AG455" s="199"/>
      <c r="AH455" s="199"/>
      <c r="AI455" s="199"/>
      <c r="AJ455" s="199"/>
      <c r="AK455" s="199"/>
      <c r="AL455" s="199"/>
      <c r="AM455" s="199"/>
      <c r="AN455" s="199"/>
      <c r="AO455" s="199"/>
      <c r="AP455" s="199"/>
      <c r="AQ455" s="199"/>
      <c r="AR455" s="199"/>
      <c r="AS455" s="199"/>
      <c r="AT455" s="199"/>
      <c r="AU455" s="199"/>
      <c r="AV455" s="199"/>
      <c r="AW455" s="199"/>
      <c r="AX455" s="199"/>
      <c r="AY455" s="199"/>
      <c r="AZ455" s="199"/>
      <c r="BA455" s="199"/>
      <c r="BB455" s="199"/>
      <c r="BC455" s="199"/>
      <c r="BD455" s="199"/>
      <c r="BE455" s="199"/>
      <c r="BF455" s="199"/>
    </row>
    <row r="456" spans="12:58" ht="12.75">
      <c r="L456" s="458"/>
      <c r="M456" s="199"/>
      <c r="N456" s="199"/>
      <c r="O456" s="199"/>
      <c r="P456" s="199"/>
      <c r="Q456" s="199"/>
      <c r="R456" s="199"/>
      <c r="S456" s="199"/>
      <c r="T456" s="199"/>
      <c r="U456" s="199"/>
      <c r="V456" s="199"/>
      <c r="W456" s="199"/>
      <c r="X456" s="199"/>
      <c r="Y456" s="199"/>
      <c r="Z456" s="199"/>
      <c r="AA456" s="199"/>
      <c r="AB456" s="199"/>
      <c r="AC456" s="199"/>
      <c r="AD456" s="199"/>
      <c r="AE456" s="199"/>
      <c r="AF456" s="199"/>
      <c r="AG456" s="199"/>
      <c r="AH456" s="199"/>
      <c r="AI456" s="199"/>
      <c r="AJ456" s="199"/>
      <c r="AK456" s="199"/>
      <c r="AL456" s="199"/>
      <c r="AM456" s="199"/>
      <c r="AN456" s="199"/>
      <c r="AO456" s="199"/>
      <c r="AP456" s="199"/>
      <c r="AQ456" s="199"/>
      <c r="AR456" s="199"/>
      <c r="AS456" s="199"/>
      <c r="AT456" s="199"/>
      <c r="AU456" s="199"/>
      <c r="AV456" s="199"/>
      <c r="AW456" s="199"/>
      <c r="AX456" s="199"/>
      <c r="AY456" s="199"/>
      <c r="AZ456" s="199"/>
      <c r="BA456" s="199"/>
      <c r="BB456" s="199"/>
      <c r="BC456" s="199"/>
      <c r="BD456" s="199"/>
      <c r="BE456" s="199"/>
      <c r="BF456" s="199"/>
    </row>
    <row r="457" spans="12:58" ht="12.75">
      <c r="L457" s="458"/>
      <c r="M457" s="199"/>
      <c r="N457" s="199"/>
      <c r="O457" s="199"/>
      <c r="P457" s="199"/>
      <c r="Q457" s="199"/>
      <c r="R457" s="199"/>
      <c r="S457" s="199"/>
      <c r="T457" s="199"/>
      <c r="U457" s="199"/>
      <c r="V457" s="199"/>
      <c r="W457" s="199"/>
      <c r="X457" s="199"/>
      <c r="Y457" s="199"/>
      <c r="Z457" s="199"/>
      <c r="AA457" s="199"/>
      <c r="AB457" s="199"/>
      <c r="AC457" s="199"/>
      <c r="AD457" s="199"/>
      <c r="AE457" s="199"/>
      <c r="AF457" s="199"/>
      <c r="AG457" s="199"/>
      <c r="AH457" s="199"/>
      <c r="AI457" s="199"/>
      <c r="AJ457" s="199"/>
      <c r="AK457" s="199"/>
      <c r="AL457" s="199"/>
      <c r="AM457" s="199"/>
      <c r="AN457" s="199"/>
      <c r="AO457" s="199"/>
      <c r="AP457" s="199"/>
      <c r="AQ457" s="199"/>
      <c r="AR457" s="199"/>
      <c r="AS457" s="199"/>
      <c r="AT457" s="199"/>
      <c r="AU457" s="199"/>
      <c r="AV457" s="199"/>
      <c r="AW457" s="199"/>
      <c r="AX457" s="199"/>
      <c r="AY457" s="199"/>
      <c r="AZ457" s="199"/>
      <c r="BA457" s="199"/>
      <c r="BB457" s="199"/>
      <c r="BC457" s="199"/>
      <c r="BD457" s="199"/>
      <c r="BE457" s="199"/>
      <c r="BF457" s="199"/>
    </row>
    <row r="458" spans="12:58" ht="12.75">
      <c r="L458" s="458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199"/>
      <c r="Z458" s="199"/>
      <c r="AA458" s="199"/>
      <c r="AB458" s="199"/>
      <c r="AC458" s="199"/>
      <c r="AD458" s="199"/>
      <c r="AE458" s="199"/>
      <c r="AF458" s="199"/>
      <c r="AG458" s="199"/>
      <c r="AH458" s="199"/>
      <c r="AI458" s="199"/>
      <c r="AJ458" s="199"/>
      <c r="AK458" s="199"/>
      <c r="AL458" s="199"/>
      <c r="AM458" s="199"/>
      <c r="AN458" s="199"/>
      <c r="AO458" s="199"/>
      <c r="AP458" s="199"/>
      <c r="AQ458" s="199"/>
      <c r="AR458" s="199"/>
      <c r="AS458" s="199"/>
      <c r="AT458" s="199"/>
      <c r="AU458" s="199"/>
      <c r="AV458" s="199"/>
      <c r="AW458" s="199"/>
      <c r="AX458" s="199"/>
      <c r="AY458" s="199"/>
      <c r="AZ458" s="199"/>
      <c r="BA458" s="199"/>
      <c r="BB458" s="199"/>
      <c r="BC458" s="199"/>
      <c r="BD458" s="199"/>
      <c r="BE458" s="199"/>
      <c r="BF458" s="199"/>
    </row>
    <row r="459" spans="12:58" ht="12.75">
      <c r="L459" s="458"/>
      <c r="M459" s="199"/>
      <c r="N459" s="199"/>
      <c r="O459" s="199"/>
      <c r="P459" s="199"/>
      <c r="Q459" s="199"/>
      <c r="R459" s="199"/>
      <c r="S459" s="199"/>
      <c r="T459" s="199"/>
      <c r="U459" s="199"/>
      <c r="V459" s="199"/>
      <c r="W459" s="199"/>
      <c r="X459" s="199"/>
      <c r="Y459" s="199"/>
      <c r="Z459" s="199"/>
      <c r="AA459" s="199"/>
      <c r="AB459" s="199"/>
      <c r="AC459" s="199"/>
      <c r="AD459" s="199"/>
      <c r="AE459" s="199"/>
      <c r="AF459" s="199"/>
      <c r="AG459" s="199"/>
      <c r="AH459" s="199"/>
      <c r="AI459" s="199"/>
      <c r="AJ459" s="199"/>
      <c r="AK459" s="199"/>
      <c r="AL459" s="199"/>
      <c r="AM459" s="199"/>
      <c r="AN459" s="199"/>
      <c r="AO459" s="199"/>
      <c r="AP459" s="199"/>
      <c r="AQ459" s="199"/>
      <c r="AR459" s="199"/>
      <c r="AS459" s="199"/>
      <c r="AT459" s="199"/>
      <c r="AU459" s="199"/>
      <c r="AV459" s="199"/>
      <c r="AW459" s="199"/>
      <c r="AX459" s="199"/>
      <c r="AY459" s="199"/>
      <c r="AZ459" s="199"/>
      <c r="BA459" s="199"/>
      <c r="BB459" s="199"/>
      <c r="BC459" s="199"/>
      <c r="BD459" s="199"/>
      <c r="BE459" s="199"/>
      <c r="BF459" s="199"/>
    </row>
    <row r="460" spans="12:58" ht="12.75">
      <c r="L460" s="458"/>
      <c r="M460" s="199"/>
      <c r="N460" s="199"/>
      <c r="O460" s="199"/>
      <c r="P460" s="199"/>
      <c r="Q460" s="199"/>
      <c r="R460" s="199"/>
      <c r="S460" s="199"/>
      <c r="T460" s="199"/>
      <c r="U460" s="199"/>
      <c r="V460" s="199"/>
      <c r="W460" s="199"/>
      <c r="X460" s="199"/>
      <c r="Y460" s="199"/>
      <c r="Z460" s="199"/>
      <c r="AA460" s="199"/>
      <c r="AB460" s="199"/>
      <c r="AC460" s="199"/>
      <c r="AD460" s="199"/>
      <c r="AE460" s="199"/>
      <c r="AF460" s="199"/>
      <c r="AG460" s="199"/>
      <c r="AH460" s="199"/>
      <c r="AI460" s="199"/>
      <c r="AJ460" s="199"/>
      <c r="AK460" s="199"/>
      <c r="AL460" s="199"/>
      <c r="AM460" s="199"/>
      <c r="AN460" s="199"/>
      <c r="AO460" s="199"/>
      <c r="AP460" s="199"/>
      <c r="AQ460" s="199"/>
      <c r="AR460" s="199"/>
      <c r="AS460" s="199"/>
      <c r="AT460" s="199"/>
      <c r="AU460" s="199"/>
      <c r="AV460" s="199"/>
      <c r="AW460" s="199"/>
      <c r="AX460" s="199"/>
      <c r="AY460" s="199"/>
      <c r="AZ460" s="199"/>
      <c r="BA460" s="199"/>
      <c r="BB460" s="199"/>
      <c r="BC460" s="199"/>
      <c r="BD460" s="199"/>
      <c r="BE460" s="199"/>
      <c r="BF460" s="199"/>
    </row>
    <row r="461" spans="12:58" ht="12.75">
      <c r="L461" s="458"/>
      <c r="M461" s="199"/>
      <c r="N461" s="199"/>
      <c r="O461" s="199"/>
      <c r="P461" s="199"/>
      <c r="Q461" s="199"/>
      <c r="R461" s="199"/>
      <c r="S461" s="199"/>
      <c r="T461" s="199"/>
      <c r="U461" s="199"/>
      <c r="V461" s="199"/>
      <c r="W461" s="199"/>
      <c r="X461" s="199"/>
      <c r="Y461" s="199"/>
      <c r="Z461" s="199"/>
      <c r="AA461" s="199"/>
      <c r="AB461" s="199"/>
      <c r="AC461" s="199"/>
      <c r="AD461" s="199"/>
      <c r="AE461" s="199"/>
      <c r="AF461" s="199"/>
      <c r="AG461" s="199"/>
      <c r="AH461" s="199"/>
      <c r="AI461" s="199"/>
      <c r="AJ461" s="199"/>
      <c r="AK461" s="199"/>
      <c r="AL461" s="199"/>
      <c r="AM461" s="199"/>
      <c r="AN461" s="199"/>
      <c r="AO461" s="199"/>
      <c r="AP461" s="199"/>
      <c r="AQ461" s="199"/>
      <c r="AR461" s="199"/>
      <c r="AS461" s="199"/>
      <c r="AT461" s="199"/>
      <c r="AU461" s="199"/>
      <c r="AV461" s="199"/>
      <c r="AW461" s="199"/>
      <c r="AX461" s="199"/>
      <c r="AY461" s="199"/>
      <c r="AZ461" s="199"/>
      <c r="BA461" s="199"/>
      <c r="BB461" s="199"/>
      <c r="BC461" s="199"/>
      <c r="BD461" s="199"/>
      <c r="BE461" s="199"/>
      <c r="BF461" s="199"/>
    </row>
    <row r="462" spans="12:58" ht="12.75">
      <c r="L462" s="458"/>
      <c r="M462" s="199"/>
      <c r="N462" s="199"/>
      <c r="O462" s="199"/>
      <c r="P462" s="199"/>
      <c r="Q462" s="199"/>
      <c r="R462" s="199"/>
      <c r="S462" s="199"/>
      <c r="T462" s="199"/>
      <c r="U462" s="199"/>
      <c r="V462" s="199"/>
      <c r="W462" s="199"/>
      <c r="X462" s="199"/>
      <c r="Y462" s="199"/>
      <c r="Z462" s="199"/>
      <c r="AA462" s="199"/>
      <c r="AB462" s="199"/>
      <c r="AC462" s="199"/>
      <c r="AD462" s="199"/>
      <c r="AE462" s="199"/>
      <c r="AF462" s="199"/>
      <c r="AG462" s="199"/>
      <c r="AH462" s="199"/>
      <c r="AI462" s="199"/>
      <c r="AJ462" s="199"/>
      <c r="AK462" s="199"/>
      <c r="AL462" s="199"/>
      <c r="AM462" s="199"/>
      <c r="AN462" s="199"/>
      <c r="AO462" s="199"/>
      <c r="AP462" s="199"/>
      <c r="AQ462" s="199"/>
      <c r="AR462" s="199"/>
      <c r="AS462" s="199"/>
      <c r="AT462" s="199"/>
      <c r="AU462" s="199"/>
      <c r="AV462" s="199"/>
      <c r="AW462" s="199"/>
      <c r="AX462" s="199"/>
      <c r="AY462" s="199"/>
      <c r="AZ462" s="199"/>
      <c r="BA462" s="199"/>
      <c r="BB462" s="199"/>
      <c r="BC462" s="199"/>
      <c r="BD462" s="199"/>
      <c r="BE462" s="199"/>
      <c r="BF462" s="199"/>
    </row>
    <row r="463" spans="12:58" ht="12.75">
      <c r="L463" s="458"/>
      <c r="M463" s="199"/>
      <c r="N463" s="199"/>
      <c r="O463" s="199"/>
      <c r="P463" s="199"/>
      <c r="Q463" s="199"/>
      <c r="R463" s="199"/>
      <c r="S463" s="199"/>
      <c r="T463" s="199"/>
      <c r="U463" s="199"/>
      <c r="V463" s="199"/>
      <c r="W463" s="199"/>
      <c r="X463" s="199"/>
      <c r="Y463" s="199"/>
      <c r="Z463" s="199"/>
      <c r="AA463" s="199"/>
      <c r="AB463" s="199"/>
      <c r="AC463" s="199"/>
      <c r="AD463" s="199"/>
      <c r="AE463" s="199"/>
      <c r="AF463" s="199"/>
      <c r="AG463" s="199"/>
      <c r="AH463" s="199"/>
      <c r="AI463" s="199"/>
      <c r="AJ463" s="199"/>
      <c r="AK463" s="199"/>
      <c r="AL463" s="199"/>
      <c r="AM463" s="199"/>
      <c r="AN463" s="199"/>
      <c r="AO463" s="199"/>
      <c r="AP463" s="199"/>
      <c r="AQ463" s="199"/>
      <c r="AR463" s="199"/>
      <c r="AS463" s="199"/>
      <c r="AT463" s="199"/>
      <c r="AU463" s="199"/>
      <c r="AV463" s="199"/>
      <c r="AW463" s="199"/>
      <c r="AX463" s="199"/>
      <c r="AY463" s="199"/>
      <c r="AZ463" s="199"/>
      <c r="BA463" s="199"/>
      <c r="BB463" s="199"/>
      <c r="BC463" s="199"/>
      <c r="BD463" s="199"/>
      <c r="BE463" s="199"/>
      <c r="BF463" s="199"/>
    </row>
    <row r="464" spans="12:58" ht="12.75">
      <c r="L464" s="458"/>
      <c r="M464" s="199"/>
      <c r="N464" s="199"/>
      <c r="O464" s="199"/>
      <c r="P464" s="199"/>
      <c r="Q464" s="199"/>
      <c r="R464" s="199"/>
      <c r="S464" s="199"/>
      <c r="T464" s="199"/>
      <c r="U464" s="199"/>
      <c r="V464" s="199"/>
      <c r="W464" s="199"/>
      <c r="X464" s="199"/>
      <c r="Y464" s="199"/>
      <c r="Z464" s="199"/>
      <c r="AA464" s="199"/>
      <c r="AB464" s="199"/>
      <c r="AC464" s="199"/>
      <c r="AD464" s="199"/>
      <c r="AE464" s="199"/>
      <c r="AF464" s="199"/>
      <c r="AG464" s="199"/>
      <c r="AH464" s="199"/>
      <c r="AI464" s="199"/>
      <c r="AJ464" s="199"/>
      <c r="AK464" s="199"/>
      <c r="AL464" s="199"/>
      <c r="AM464" s="199"/>
      <c r="AN464" s="199"/>
      <c r="AO464" s="199"/>
      <c r="AP464" s="199"/>
      <c r="AQ464" s="199"/>
      <c r="AR464" s="199"/>
      <c r="AS464" s="199"/>
      <c r="AT464" s="199"/>
      <c r="AU464" s="199"/>
      <c r="AV464" s="199"/>
      <c r="AW464" s="199"/>
      <c r="AX464" s="199"/>
      <c r="AY464" s="199"/>
      <c r="AZ464" s="199"/>
      <c r="BA464" s="199"/>
      <c r="BB464" s="199"/>
      <c r="BC464" s="199"/>
      <c r="BD464" s="199"/>
      <c r="BE464" s="199"/>
      <c r="BF464" s="199"/>
    </row>
    <row r="465" spans="12:58" ht="12.75">
      <c r="L465" s="458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  <c r="AC465" s="199"/>
      <c r="AD465" s="199"/>
      <c r="AE465" s="199"/>
      <c r="AF465" s="199"/>
      <c r="AG465" s="199"/>
      <c r="AH465" s="199"/>
      <c r="AI465" s="199"/>
      <c r="AJ465" s="199"/>
      <c r="AK465" s="199"/>
      <c r="AL465" s="199"/>
      <c r="AM465" s="199"/>
      <c r="AN465" s="199"/>
      <c r="AO465" s="199"/>
      <c r="AP465" s="199"/>
      <c r="AQ465" s="199"/>
      <c r="AR465" s="199"/>
      <c r="AS465" s="199"/>
      <c r="AT465" s="199"/>
      <c r="AU465" s="199"/>
      <c r="AV465" s="199"/>
      <c r="AW465" s="199"/>
      <c r="AX465" s="199"/>
      <c r="AY465" s="199"/>
      <c r="AZ465" s="199"/>
      <c r="BA465" s="199"/>
      <c r="BB465" s="199"/>
      <c r="BC465" s="199"/>
      <c r="BD465" s="199"/>
      <c r="BE465" s="199"/>
      <c r="BF465" s="199"/>
    </row>
    <row r="466" spans="12:58" ht="12.75">
      <c r="L466" s="458"/>
      <c r="M466" s="199"/>
      <c r="N466" s="199"/>
      <c r="O466" s="199"/>
      <c r="P466" s="199"/>
      <c r="Q466" s="199"/>
      <c r="R466" s="199"/>
      <c r="S466" s="199"/>
      <c r="T466" s="199"/>
      <c r="U466" s="199"/>
      <c r="V466" s="199"/>
      <c r="W466" s="199"/>
      <c r="X466" s="199"/>
      <c r="Y466" s="199"/>
      <c r="Z466" s="199"/>
      <c r="AA466" s="199"/>
      <c r="AB466" s="199"/>
      <c r="AC466" s="199"/>
      <c r="AD466" s="199"/>
      <c r="AE466" s="199"/>
      <c r="AF466" s="199"/>
      <c r="AG466" s="199"/>
      <c r="AH466" s="199"/>
      <c r="AI466" s="199"/>
      <c r="AJ466" s="199"/>
      <c r="AK466" s="199"/>
      <c r="AL466" s="199"/>
      <c r="AM466" s="199"/>
      <c r="AN466" s="199"/>
      <c r="AO466" s="199"/>
      <c r="AP466" s="199"/>
      <c r="AQ466" s="199"/>
      <c r="AR466" s="199"/>
      <c r="AS466" s="199"/>
      <c r="AT466" s="199"/>
      <c r="AU466" s="199"/>
      <c r="AV466" s="199"/>
      <c r="AW466" s="199"/>
      <c r="AX466" s="199"/>
      <c r="AY466" s="199"/>
      <c r="AZ466" s="199"/>
      <c r="BA466" s="199"/>
      <c r="BB466" s="199"/>
      <c r="BC466" s="199"/>
      <c r="BD466" s="199"/>
      <c r="BE466" s="199"/>
      <c r="BF466" s="199"/>
    </row>
    <row r="467" spans="12:58" ht="12.75">
      <c r="L467" s="458"/>
      <c r="M467" s="199"/>
      <c r="N467" s="199"/>
      <c r="O467" s="199"/>
      <c r="P467" s="199"/>
      <c r="Q467" s="199"/>
      <c r="R467" s="199"/>
      <c r="S467" s="199"/>
      <c r="T467" s="199"/>
      <c r="U467" s="199"/>
      <c r="V467" s="199"/>
      <c r="W467" s="199"/>
      <c r="X467" s="199"/>
      <c r="Y467" s="199"/>
      <c r="Z467" s="199"/>
      <c r="AA467" s="199"/>
      <c r="AB467" s="199"/>
      <c r="AC467" s="199"/>
      <c r="AD467" s="199"/>
      <c r="AE467" s="199"/>
      <c r="AF467" s="199"/>
      <c r="AG467" s="199"/>
      <c r="AH467" s="199"/>
      <c r="AI467" s="199"/>
      <c r="AJ467" s="199"/>
      <c r="AK467" s="199"/>
      <c r="AL467" s="199"/>
      <c r="AM467" s="199"/>
      <c r="AN467" s="199"/>
      <c r="AO467" s="199"/>
      <c r="AP467" s="199"/>
      <c r="AQ467" s="199"/>
      <c r="AR467" s="199"/>
      <c r="AS467" s="199"/>
      <c r="AT467" s="199"/>
      <c r="AU467" s="199"/>
      <c r="AV467" s="199"/>
      <c r="AW467" s="199"/>
      <c r="AX467" s="199"/>
      <c r="AY467" s="199"/>
      <c r="AZ467" s="199"/>
      <c r="BA467" s="199"/>
      <c r="BB467" s="199"/>
      <c r="BC467" s="199"/>
      <c r="BD467" s="199"/>
      <c r="BE467" s="199"/>
      <c r="BF467" s="199"/>
    </row>
    <row r="468" spans="12:58" ht="12.75">
      <c r="L468" s="458"/>
      <c r="M468" s="199"/>
      <c r="N468" s="199"/>
      <c r="O468" s="199"/>
      <c r="P468" s="199"/>
      <c r="Q468" s="199"/>
      <c r="R468" s="199"/>
      <c r="S468" s="199"/>
      <c r="T468" s="199"/>
      <c r="U468" s="199"/>
      <c r="V468" s="199"/>
      <c r="W468" s="199"/>
      <c r="X468" s="199"/>
      <c r="Y468" s="199"/>
      <c r="Z468" s="199"/>
      <c r="AA468" s="199"/>
      <c r="AB468" s="199"/>
      <c r="AC468" s="199"/>
      <c r="AD468" s="199"/>
      <c r="AE468" s="199"/>
      <c r="AF468" s="199"/>
      <c r="AG468" s="199"/>
      <c r="AH468" s="199"/>
      <c r="AI468" s="199"/>
      <c r="AJ468" s="199"/>
      <c r="AK468" s="199"/>
      <c r="AL468" s="199"/>
      <c r="AM468" s="199"/>
      <c r="AN468" s="199"/>
      <c r="AO468" s="199"/>
      <c r="AP468" s="199"/>
      <c r="AQ468" s="199"/>
      <c r="AR468" s="199"/>
      <c r="AS468" s="199"/>
      <c r="AT468" s="199"/>
      <c r="AU468" s="199"/>
      <c r="AV468" s="199"/>
      <c r="AW468" s="199"/>
      <c r="AX468" s="199"/>
      <c r="AY468" s="199"/>
      <c r="AZ468" s="199"/>
      <c r="BA468" s="199"/>
      <c r="BB468" s="199"/>
      <c r="BC468" s="199"/>
      <c r="BD468" s="199"/>
      <c r="BE468" s="199"/>
      <c r="BF468" s="199"/>
    </row>
    <row r="469" spans="12:58" ht="12.75">
      <c r="L469" s="458"/>
      <c r="M469" s="199"/>
      <c r="N469" s="199"/>
      <c r="O469" s="199"/>
      <c r="P469" s="199"/>
      <c r="Q469" s="199"/>
      <c r="R469" s="199"/>
      <c r="S469" s="199"/>
      <c r="T469" s="199"/>
      <c r="U469" s="199"/>
      <c r="V469" s="199"/>
      <c r="W469" s="199"/>
      <c r="X469" s="199"/>
      <c r="Y469" s="199"/>
      <c r="Z469" s="199"/>
      <c r="AA469" s="199"/>
      <c r="AB469" s="199"/>
      <c r="AC469" s="199"/>
      <c r="AD469" s="199"/>
      <c r="AE469" s="199"/>
      <c r="AF469" s="199"/>
      <c r="AG469" s="199"/>
      <c r="AH469" s="199"/>
      <c r="AI469" s="199"/>
      <c r="AJ469" s="199"/>
      <c r="AK469" s="199"/>
      <c r="AL469" s="199"/>
      <c r="AM469" s="199"/>
      <c r="AN469" s="199"/>
      <c r="AO469" s="199"/>
      <c r="AP469" s="199"/>
      <c r="AQ469" s="199"/>
      <c r="AR469" s="199"/>
      <c r="AS469" s="199"/>
      <c r="AT469" s="199"/>
      <c r="AU469" s="199"/>
      <c r="AV469" s="199"/>
      <c r="AW469" s="199"/>
      <c r="AX469" s="199"/>
      <c r="AY469" s="199"/>
      <c r="AZ469" s="199"/>
      <c r="BA469" s="199"/>
      <c r="BB469" s="199"/>
      <c r="BC469" s="199"/>
      <c r="BD469" s="199"/>
      <c r="BE469" s="199"/>
      <c r="BF469" s="199"/>
    </row>
    <row r="470" spans="12:58" ht="12.75">
      <c r="L470" s="458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99"/>
      <c r="Z470" s="199"/>
      <c r="AA470" s="199"/>
      <c r="AB470" s="199"/>
      <c r="AC470" s="199"/>
      <c r="AD470" s="199"/>
      <c r="AE470" s="199"/>
      <c r="AF470" s="199"/>
      <c r="AG470" s="199"/>
      <c r="AH470" s="199"/>
      <c r="AI470" s="199"/>
      <c r="AJ470" s="199"/>
      <c r="AK470" s="199"/>
      <c r="AL470" s="199"/>
      <c r="AM470" s="199"/>
      <c r="AN470" s="199"/>
      <c r="AO470" s="199"/>
      <c r="AP470" s="199"/>
      <c r="AQ470" s="199"/>
      <c r="AR470" s="199"/>
      <c r="AS470" s="199"/>
      <c r="AT470" s="199"/>
      <c r="AU470" s="199"/>
      <c r="AV470" s="199"/>
      <c r="AW470" s="199"/>
      <c r="AX470" s="199"/>
      <c r="AY470" s="199"/>
      <c r="AZ470" s="199"/>
      <c r="BA470" s="199"/>
      <c r="BB470" s="199"/>
      <c r="BC470" s="199"/>
      <c r="BD470" s="199"/>
      <c r="BE470" s="199"/>
      <c r="BF470" s="199"/>
    </row>
    <row r="471" spans="12:58" ht="12.75">
      <c r="L471" s="458"/>
      <c r="M471" s="199"/>
      <c r="N471" s="199"/>
      <c r="O471" s="199"/>
      <c r="P471" s="199"/>
      <c r="Q471" s="199"/>
      <c r="R471" s="199"/>
      <c r="S471" s="199"/>
      <c r="T471" s="199"/>
      <c r="U471" s="199"/>
      <c r="V471" s="199"/>
      <c r="W471" s="199"/>
      <c r="X471" s="199"/>
      <c r="Y471" s="199"/>
      <c r="Z471" s="199"/>
      <c r="AA471" s="199"/>
      <c r="AB471" s="199"/>
      <c r="AC471" s="199"/>
      <c r="AD471" s="199"/>
      <c r="AE471" s="199"/>
      <c r="AF471" s="199"/>
      <c r="AG471" s="199"/>
      <c r="AH471" s="199"/>
      <c r="AI471" s="199"/>
      <c r="AJ471" s="199"/>
      <c r="AK471" s="199"/>
      <c r="AL471" s="199"/>
      <c r="AM471" s="199"/>
      <c r="AN471" s="199"/>
      <c r="AO471" s="199"/>
      <c r="AP471" s="199"/>
      <c r="AQ471" s="199"/>
      <c r="AR471" s="199"/>
      <c r="AS471" s="199"/>
      <c r="AT471" s="199"/>
      <c r="AU471" s="199"/>
      <c r="AV471" s="199"/>
      <c r="AW471" s="199"/>
      <c r="AX471" s="199"/>
      <c r="AY471" s="199"/>
      <c r="AZ471" s="199"/>
      <c r="BA471" s="199"/>
      <c r="BB471" s="199"/>
      <c r="BC471" s="199"/>
      <c r="BD471" s="199"/>
      <c r="BE471" s="199"/>
      <c r="BF471" s="199"/>
    </row>
    <row r="472" spans="12:58" ht="12.75">
      <c r="L472" s="458"/>
      <c r="M472" s="199"/>
      <c r="N472" s="199"/>
      <c r="O472" s="199"/>
      <c r="P472" s="199"/>
      <c r="Q472" s="199"/>
      <c r="R472" s="199"/>
      <c r="S472" s="199"/>
      <c r="T472" s="199"/>
      <c r="U472" s="199"/>
      <c r="V472" s="199"/>
      <c r="W472" s="199"/>
      <c r="X472" s="199"/>
      <c r="Y472" s="199"/>
      <c r="Z472" s="199"/>
      <c r="AA472" s="199"/>
      <c r="AB472" s="199"/>
      <c r="AC472" s="199"/>
      <c r="AD472" s="199"/>
      <c r="AE472" s="199"/>
      <c r="AF472" s="199"/>
      <c r="AG472" s="199"/>
      <c r="AH472" s="199"/>
      <c r="AI472" s="199"/>
      <c r="AJ472" s="199"/>
      <c r="AK472" s="199"/>
      <c r="AL472" s="199"/>
      <c r="AM472" s="199"/>
      <c r="AN472" s="199"/>
      <c r="AO472" s="199"/>
      <c r="AP472" s="199"/>
      <c r="AQ472" s="199"/>
      <c r="AR472" s="199"/>
      <c r="AS472" s="199"/>
      <c r="AT472" s="199"/>
      <c r="AU472" s="199"/>
      <c r="AV472" s="199"/>
      <c r="AW472" s="199"/>
      <c r="AX472" s="199"/>
      <c r="AY472" s="199"/>
      <c r="AZ472" s="199"/>
      <c r="BA472" s="199"/>
      <c r="BB472" s="199"/>
      <c r="BC472" s="199"/>
      <c r="BD472" s="199"/>
      <c r="BE472" s="199"/>
      <c r="BF472" s="199"/>
    </row>
  </sheetData>
  <mergeCells count="4">
    <mergeCell ref="J3:K3"/>
    <mergeCell ref="N2:O2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57"/>
  </sheetPr>
  <dimension ref="A1:IV51"/>
  <sheetViews>
    <sheetView workbookViewId="0" topLeftCell="A40">
      <selection activeCell="B56" sqref="B56"/>
    </sheetView>
  </sheetViews>
  <sheetFormatPr defaultColWidth="9.140625" defaultRowHeight="12.75"/>
  <cols>
    <col min="1" max="1" width="37.00390625" style="15" customWidth="1"/>
    <col min="2" max="2" width="9.8515625" style="9" customWidth="1"/>
    <col min="3" max="4" width="7.7109375" style="9" customWidth="1"/>
    <col min="5" max="6" width="11.57421875" style="9" customWidth="1"/>
    <col min="7" max="7" width="15.57421875" style="9" customWidth="1"/>
    <col min="8" max="8" width="28.57421875" style="9" customWidth="1"/>
    <col min="9" max="9" width="17.28125" style="27" customWidth="1"/>
    <col min="10" max="10" width="16.00390625" style="28" customWidth="1"/>
    <col min="11" max="11" width="17.28125" style="28" customWidth="1"/>
    <col min="12" max="12" width="15.57421875" style="28" customWidth="1"/>
    <col min="13" max="14" width="15.7109375" style="28" customWidth="1"/>
    <col min="15" max="15" width="18.7109375" style="12" customWidth="1"/>
    <col min="16" max="16" width="15.421875" style="12" customWidth="1"/>
    <col min="17" max="17" width="16.140625" style="12" customWidth="1"/>
    <col min="18" max="16384" width="11.57421875" style="12" customWidth="1"/>
  </cols>
  <sheetData>
    <row r="1" spans="1:15" s="16" customFormat="1" ht="29.25" customHeight="1">
      <c r="A1" s="479" t="s">
        <v>149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312" t="s">
        <v>130</v>
      </c>
    </row>
    <row r="2" spans="1:24" s="17" customFormat="1" ht="44.25" customHeight="1">
      <c r="A2" s="480" t="s">
        <v>136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45"/>
      <c r="P2" s="177"/>
      <c r="Q2" s="177"/>
      <c r="R2" s="177"/>
      <c r="S2" s="177"/>
      <c r="T2" s="177"/>
      <c r="U2" s="177"/>
      <c r="V2" s="177"/>
      <c r="W2" s="177"/>
      <c r="X2" s="177"/>
    </row>
    <row r="3" spans="1:256" s="17" customFormat="1" ht="15" customHeight="1">
      <c r="A3" s="50" t="s">
        <v>91</v>
      </c>
      <c r="B3" s="30" t="s">
        <v>79</v>
      </c>
      <c r="C3" s="30" t="s">
        <v>14</v>
      </c>
      <c r="D3" s="30" t="s">
        <v>15</v>
      </c>
      <c r="E3" s="30" t="s">
        <v>68</v>
      </c>
      <c r="F3" s="30" t="s">
        <v>80</v>
      </c>
      <c r="G3" s="30" t="s">
        <v>69</v>
      </c>
      <c r="H3" s="30" t="s">
        <v>90</v>
      </c>
      <c r="I3" s="31" t="s">
        <v>75</v>
      </c>
      <c r="J3" s="32" t="s">
        <v>76</v>
      </c>
      <c r="K3" s="32" t="s">
        <v>77</v>
      </c>
      <c r="L3" s="32" t="s">
        <v>152</v>
      </c>
      <c r="M3" s="32" t="s">
        <v>140</v>
      </c>
      <c r="N3" s="32" t="s">
        <v>135</v>
      </c>
      <c r="O3" s="437"/>
      <c r="P3" s="177"/>
      <c r="Q3" s="177"/>
      <c r="R3" s="177"/>
      <c r="S3" s="177"/>
      <c r="T3" s="177"/>
      <c r="U3" s="177"/>
      <c r="V3" s="177"/>
      <c r="W3" s="177"/>
      <c r="X3" s="177"/>
      <c r="II3" s="437"/>
      <c r="IJ3" s="437"/>
      <c r="IK3" s="437"/>
      <c r="IL3" s="437"/>
      <c r="IM3" s="437"/>
      <c r="IN3" s="437"/>
      <c r="IO3" s="437"/>
      <c r="IP3" s="437"/>
      <c r="IQ3" s="437"/>
      <c r="IR3" s="437"/>
      <c r="IS3" s="437"/>
      <c r="IT3" s="437"/>
      <c r="IU3" s="437"/>
      <c r="IV3" s="437"/>
    </row>
    <row r="4" spans="1:256" s="29" customFormat="1" ht="15" customHeight="1">
      <c r="A4" s="74" t="s">
        <v>7</v>
      </c>
      <c r="B4" s="50"/>
      <c r="C4" s="50"/>
      <c r="D4" s="50"/>
      <c r="E4" s="50"/>
      <c r="F4" s="50"/>
      <c r="G4" s="50"/>
      <c r="H4" s="50"/>
      <c r="I4" s="50"/>
      <c r="J4" s="243"/>
      <c r="K4" s="50"/>
      <c r="L4" s="50"/>
      <c r="M4" s="50"/>
      <c r="N4" s="50"/>
      <c r="O4" s="438"/>
      <c r="P4" s="178"/>
      <c r="Q4" s="178"/>
      <c r="R4" s="178"/>
      <c r="S4" s="178"/>
      <c r="T4" s="178"/>
      <c r="U4" s="178"/>
      <c r="V4" s="178"/>
      <c r="W4" s="178"/>
      <c r="X4" s="178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4" s="33" customFormat="1" ht="15" customHeight="1">
      <c r="A5" s="79" t="s">
        <v>89</v>
      </c>
      <c r="B5" s="11">
        <v>5</v>
      </c>
      <c r="C5" s="11">
        <v>3</v>
      </c>
      <c r="D5" s="11">
        <v>2</v>
      </c>
      <c r="E5" s="11">
        <v>5</v>
      </c>
      <c r="F5" s="11"/>
      <c r="G5" s="20"/>
      <c r="H5" s="10" t="s">
        <v>114</v>
      </c>
      <c r="I5" s="76">
        <v>70</v>
      </c>
      <c r="J5" s="22">
        <v>20.38</v>
      </c>
      <c r="K5" s="250"/>
      <c r="L5" s="250"/>
      <c r="M5" s="250">
        <v>1551.17</v>
      </c>
      <c r="N5" s="250"/>
      <c r="P5" s="178"/>
      <c r="Q5" s="178"/>
      <c r="R5" s="178"/>
      <c r="S5" s="178"/>
      <c r="T5" s="178"/>
      <c r="U5" s="178"/>
      <c r="V5" s="178"/>
      <c r="W5" s="178"/>
      <c r="X5" s="178"/>
    </row>
    <row r="6" spans="1:15" s="178" customFormat="1" ht="15" customHeight="1">
      <c r="A6" s="70" t="s">
        <v>1</v>
      </c>
      <c r="B6" s="71">
        <v>5</v>
      </c>
      <c r="C6" s="71">
        <v>3</v>
      </c>
      <c r="D6" s="71">
        <v>2</v>
      </c>
      <c r="E6" s="71">
        <v>5</v>
      </c>
      <c r="F6" s="71">
        <v>0</v>
      </c>
      <c r="G6" s="72"/>
      <c r="H6" s="73"/>
      <c r="I6" s="328"/>
      <c r="J6" s="237"/>
      <c r="K6" s="83"/>
      <c r="L6" s="83"/>
      <c r="M6" s="83">
        <f>SUM(M5)</f>
        <v>1551.17</v>
      </c>
      <c r="N6" s="83">
        <v>0</v>
      </c>
      <c r="O6" s="345"/>
    </row>
    <row r="7" spans="1:14" s="178" customFormat="1" ht="15" customHeight="1">
      <c r="A7" s="75" t="s">
        <v>17</v>
      </c>
      <c r="B7" s="34"/>
      <c r="C7" s="34"/>
      <c r="D7" s="34"/>
      <c r="E7" s="34"/>
      <c r="F7" s="34"/>
      <c r="G7" s="30"/>
      <c r="H7" s="37"/>
      <c r="I7" s="35"/>
      <c r="J7" s="36"/>
      <c r="K7" s="36"/>
      <c r="L7" s="36"/>
      <c r="M7" s="36"/>
      <c r="N7" s="36"/>
    </row>
    <row r="8" spans="1:256" s="449" customFormat="1" ht="15" customHeight="1">
      <c r="A8" s="459"/>
      <c r="B8" s="19">
        <v>1</v>
      </c>
      <c r="C8" s="19">
        <v>1</v>
      </c>
      <c r="D8" s="19"/>
      <c r="E8" s="19">
        <v>1</v>
      </c>
      <c r="F8" s="10"/>
      <c r="G8" s="20">
        <v>1991</v>
      </c>
      <c r="H8" s="10" t="s">
        <v>19</v>
      </c>
      <c r="I8" s="76">
        <v>144</v>
      </c>
      <c r="J8" s="22">
        <v>20.38</v>
      </c>
      <c r="K8" s="346"/>
      <c r="L8" s="346"/>
      <c r="M8" s="250"/>
      <c r="N8" s="250"/>
      <c r="O8" s="446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  <c r="IU8" s="178"/>
      <c r="IV8" s="178"/>
    </row>
    <row r="9" spans="1:256" s="449" customFormat="1" ht="15" customHeight="1">
      <c r="A9" s="459"/>
      <c r="B9" s="11">
        <v>1</v>
      </c>
      <c r="C9" s="11"/>
      <c r="D9" s="11">
        <v>1</v>
      </c>
      <c r="E9" s="11">
        <v>1</v>
      </c>
      <c r="F9" s="236"/>
      <c r="G9" s="10">
        <v>1978</v>
      </c>
      <c r="H9" s="10" t="s">
        <v>0</v>
      </c>
      <c r="I9" s="76">
        <v>150</v>
      </c>
      <c r="J9" s="22">
        <v>20.38</v>
      </c>
      <c r="K9" s="346"/>
      <c r="L9" s="346"/>
      <c r="M9" s="346"/>
      <c r="N9" s="346"/>
      <c r="O9" s="446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  <c r="IU9" s="178"/>
      <c r="IV9" s="178"/>
    </row>
    <row r="10" spans="1:256" s="449" customFormat="1" ht="15" customHeight="1">
      <c r="A10" s="459"/>
      <c r="B10" s="11">
        <v>1</v>
      </c>
      <c r="C10" s="11">
        <v>1</v>
      </c>
      <c r="D10" s="11"/>
      <c r="E10" s="11">
        <v>1</v>
      </c>
      <c r="F10" s="10"/>
      <c r="G10" s="10">
        <v>1991</v>
      </c>
      <c r="H10" s="10" t="s">
        <v>114</v>
      </c>
      <c r="I10" s="76">
        <v>230</v>
      </c>
      <c r="J10" s="22">
        <v>20.38</v>
      </c>
      <c r="K10" s="346"/>
      <c r="L10" s="346"/>
      <c r="M10" s="346"/>
      <c r="N10" s="346"/>
      <c r="O10" s="446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  <c r="IU10" s="178"/>
      <c r="IV10" s="178"/>
    </row>
    <row r="11" spans="1:256" s="179" customFormat="1" ht="15" customHeight="1">
      <c r="A11" s="459"/>
      <c r="B11" s="11">
        <v>1</v>
      </c>
      <c r="C11" s="11">
        <v>1</v>
      </c>
      <c r="D11" s="11"/>
      <c r="E11" s="11">
        <v>1</v>
      </c>
      <c r="F11" s="236"/>
      <c r="G11" s="10">
        <v>1991</v>
      </c>
      <c r="H11" s="10" t="s">
        <v>19</v>
      </c>
      <c r="I11" s="76">
        <v>185</v>
      </c>
      <c r="J11" s="22">
        <v>20.38</v>
      </c>
      <c r="K11" s="346"/>
      <c r="L11" s="346"/>
      <c r="M11" s="250"/>
      <c r="N11" s="250"/>
      <c r="O11" s="446"/>
      <c r="II11" s="391"/>
      <c r="IJ11" s="391"/>
      <c r="IK11" s="391"/>
      <c r="IL11" s="391"/>
      <c r="IM11" s="391"/>
      <c r="IN11" s="391"/>
      <c r="IO11" s="391"/>
      <c r="IP11" s="391"/>
      <c r="IQ11" s="391"/>
      <c r="IR11" s="391"/>
      <c r="IS11" s="391"/>
      <c r="IT11" s="391"/>
      <c r="IU11" s="391"/>
      <c r="IV11" s="391"/>
    </row>
    <row r="12" spans="1:256" s="179" customFormat="1" ht="15" customHeight="1">
      <c r="A12" s="459"/>
      <c r="B12" s="19">
        <v>1</v>
      </c>
      <c r="C12" s="19"/>
      <c r="D12" s="19">
        <v>1</v>
      </c>
      <c r="E12" s="19">
        <v>1</v>
      </c>
      <c r="F12" s="10"/>
      <c r="G12" s="20">
        <v>1972</v>
      </c>
      <c r="H12" s="10" t="s">
        <v>107</v>
      </c>
      <c r="I12" s="76">
        <v>960</v>
      </c>
      <c r="J12" s="22">
        <v>20.38</v>
      </c>
      <c r="K12" s="250"/>
      <c r="L12" s="250"/>
      <c r="M12" s="250"/>
      <c r="N12" s="250"/>
      <c r="O12" s="446"/>
      <c r="II12" s="391"/>
      <c r="IJ12" s="391"/>
      <c r="IK12" s="391"/>
      <c r="IL12" s="391"/>
      <c r="IM12" s="391"/>
      <c r="IN12" s="391"/>
      <c r="IO12" s="391"/>
      <c r="IP12" s="391"/>
      <c r="IQ12" s="391"/>
      <c r="IR12" s="391"/>
      <c r="IS12" s="391"/>
      <c r="IT12" s="391"/>
      <c r="IU12" s="391"/>
      <c r="IV12" s="391"/>
    </row>
    <row r="13" spans="1:256" s="179" customFormat="1" ht="15" customHeight="1">
      <c r="A13" s="459"/>
      <c r="B13" s="11">
        <v>1</v>
      </c>
      <c r="C13" s="11">
        <v>1</v>
      </c>
      <c r="D13" s="11"/>
      <c r="E13" s="11">
        <v>1</v>
      </c>
      <c r="F13" s="236"/>
      <c r="G13" s="10">
        <v>1988</v>
      </c>
      <c r="H13" s="10" t="s">
        <v>19</v>
      </c>
      <c r="I13" s="76">
        <v>280</v>
      </c>
      <c r="J13" s="22">
        <v>20.38</v>
      </c>
      <c r="K13" s="346"/>
      <c r="L13" s="346"/>
      <c r="M13" s="346"/>
      <c r="N13" s="346"/>
      <c r="O13" s="446"/>
      <c r="II13" s="391"/>
      <c r="IJ13" s="391"/>
      <c r="IK13" s="391"/>
      <c r="IL13" s="391"/>
      <c r="IM13" s="391"/>
      <c r="IN13" s="391"/>
      <c r="IO13" s="391"/>
      <c r="IP13" s="391"/>
      <c r="IQ13" s="391"/>
      <c r="IR13" s="391"/>
      <c r="IS13" s="391"/>
      <c r="IT13" s="391"/>
      <c r="IU13" s="391"/>
      <c r="IV13" s="391"/>
    </row>
    <row r="14" spans="1:256" s="179" customFormat="1" ht="15" customHeight="1">
      <c r="A14" s="235" t="s">
        <v>92</v>
      </c>
      <c r="B14" s="40">
        <f>SUM(B8:B13)</f>
        <v>6</v>
      </c>
      <c r="C14" s="40">
        <f>SUM(C8:C13)</f>
        <v>4</v>
      </c>
      <c r="D14" s="40">
        <f>SUM(D8:D13)</f>
        <v>2</v>
      </c>
      <c r="E14" s="40">
        <f>SUM(E8:E13)</f>
        <v>6</v>
      </c>
      <c r="F14" s="40">
        <f>SUM(F8:F13)</f>
        <v>0</v>
      </c>
      <c r="G14" s="40"/>
      <c r="H14" s="42"/>
      <c r="I14" s="39">
        <f>SUM(I8:I13)</f>
        <v>1949</v>
      </c>
      <c r="J14" s="41"/>
      <c r="K14" s="41"/>
      <c r="L14" s="41"/>
      <c r="M14" s="41"/>
      <c r="N14" s="41"/>
      <c r="II14" s="391"/>
      <c r="IJ14" s="391"/>
      <c r="IK14" s="391"/>
      <c r="IL14" s="391"/>
      <c r="IM14" s="391"/>
      <c r="IN14" s="391"/>
      <c r="IO14" s="391"/>
      <c r="IP14" s="391"/>
      <c r="IQ14" s="391"/>
      <c r="IR14" s="391"/>
      <c r="IS14" s="391"/>
      <c r="IT14" s="391"/>
      <c r="IU14" s="391"/>
      <c r="IV14" s="391"/>
    </row>
    <row r="15" spans="1:256" s="18" customFormat="1" ht="15" customHeight="1">
      <c r="A15" s="79" t="s">
        <v>88</v>
      </c>
      <c r="B15" s="19">
        <v>10</v>
      </c>
      <c r="C15" s="19">
        <v>6</v>
      </c>
      <c r="D15" s="19">
        <v>4</v>
      </c>
      <c r="E15" s="19">
        <v>10</v>
      </c>
      <c r="F15" s="19"/>
      <c r="G15" s="20"/>
      <c r="H15" s="10" t="s">
        <v>2</v>
      </c>
      <c r="I15" s="21">
        <v>1440</v>
      </c>
      <c r="J15" s="22">
        <v>20.38</v>
      </c>
      <c r="K15" s="250"/>
      <c r="L15" s="250"/>
      <c r="M15" s="250"/>
      <c r="N15" s="250"/>
      <c r="O15" s="446"/>
      <c r="P15" s="179"/>
      <c r="Q15" s="179"/>
      <c r="R15" s="179"/>
      <c r="S15" s="179"/>
      <c r="T15" s="179"/>
      <c r="U15" s="179"/>
      <c r="V15" s="179"/>
      <c r="W15" s="179"/>
      <c r="X15" s="179"/>
      <c r="II15" s="361"/>
      <c r="IJ15" s="361"/>
      <c r="IK15" s="361"/>
      <c r="IL15" s="361"/>
      <c r="IM15" s="361"/>
      <c r="IN15" s="361"/>
      <c r="IO15" s="361"/>
      <c r="IP15" s="361"/>
      <c r="IQ15" s="361"/>
      <c r="IR15" s="361"/>
      <c r="IS15" s="361"/>
      <c r="IT15" s="361"/>
      <c r="IU15" s="361"/>
      <c r="IV15" s="361"/>
    </row>
    <row r="16" spans="1:256" s="18" customFormat="1" ht="15" customHeight="1">
      <c r="A16" s="79" t="s">
        <v>3</v>
      </c>
      <c r="B16" s="11">
        <v>7</v>
      </c>
      <c r="C16" s="11">
        <v>4</v>
      </c>
      <c r="D16" s="11">
        <v>3</v>
      </c>
      <c r="E16" s="11">
        <v>7</v>
      </c>
      <c r="F16" s="11">
        <v>1</v>
      </c>
      <c r="G16" s="10"/>
      <c r="H16" s="10" t="s">
        <v>19</v>
      </c>
      <c r="I16" s="21">
        <v>560</v>
      </c>
      <c r="J16" s="22">
        <v>20.38</v>
      </c>
      <c r="K16" s="250"/>
      <c r="L16" s="250"/>
      <c r="M16" s="250"/>
      <c r="N16" s="250"/>
      <c r="O16" s="446"/>
      <c r="P16" s="179"/>
      <c r="Q16" s="179"/>
      <c r="R16" s="179"/>
      <c r="S16" s="179"/>
      <c r="T16" s="179"/>
      <c r="U16" s="179"/>
      <c r="V16" s="179"/>
      <c r="W16" s="179"/>
      <c r="X16" s="179"/>
      <c r="II16" s="361"/>
      <c r="IJ16" s="361"/>
      <c r="IK16" s="361"/>
      <c r="IL16" s="361"/>
      <c r="IM16" s="361"/>
      <c r="IN16" s="361"/>
      <c r="IO16" s="361"/>
      <c r="IP16" s="361"/>
      <c r="IQ16" s="361"/>
      <c r="IR16" s="361"/>
      <c r="IS16" s="361"/>
      <c r="IT16" s="361"/>
      <c r="IU16" s="361"/>
      <c r="IV16" s="361"/>
    </row>
    <row r="17" spans="1:256" s="18" customFormat="1" ht="15" customHeight="1">
      <c r="A17" s="64" t="s">
        <v>53</v>
      </c>
      <c r="B17" s="80">
        <f>SUM(B14:B16)</f>
        <v>23</v>
      </c>
      <c r="C17" s="80">
        <f>SUM(C14:C16)</f>
        <v>14</v>
      </c>
      <c r="D17" s="80">
        <f>SUM(D14:D16)</f>
        <v>9</v>
      </c>
      <c r="E17" s="80">
        <f>SUM(E14:E16)</f>
        <v>23</v>
      </c>
      <c r="F17" s="80">
        <f>SUM(F14:F16)</f>
        <v>1</v>
      </c>
      <c r="G17" s="80"/>
      <c r="H17" s="81"/>
      <c r="I17" s="82">
        <f>SUM(I8:I16)</f>
        <v>5898</v>
      </c>
      <c r="J17" s="41"/>
      <c r="K17" s="83"/>
      <c r="L17" s="83"/>
      <c r="M17" s="83">
        <v>101439.54</v>
      </c>
      <c r="N17" s="83">
        <v>28918.96</v>
      </c>
      <c r="O17" s="345"/>
      <c r="P17" s="179"/>
      <c r="Q17" s="179"/>
      <c r="R17" s="179"/>
      <c r="S17" s="179"/>
      <c r="T17" s="179"/>
      <c r="U17" s="179"/>
      <c r="V17" s="179"/>
      <c r="W17" s="179"/>
      <c r="X17" s="179"/>
      <c r="II17" s="361"/>
      <c r="IJ17" s="361"/>
      <c r="IK17" s="361"/>
      <c r="IL17" s="361"/>
      <c r="IM17" s="361"/>
      <c r="IN17" s="361"/>
      <c r="IO17" s="361"/>
      <c r="IP17" s="361"/>
      <c r="IQ17" s="361"/>
      <c r="IR17" s="361"/>
      <c r="IS17" s="361"/>
      <c r="IT17" s="361"/>
      <c r="IU17" s="361"/>
      <c r="IV17" s="361"/>
    </row>
    <row r="18" spans="1:256" s="18" customFormat="1" ht="15" customHeight="1">
      <c r="A18" s="78" t="s">
        <v>8</v>
      </c>
      <c r="B18" s="34"/>
      <c r="C18" s="34"/>
      <c r="D18" s="34"/>
      <c r="E18" s="34"/>
      <c r="F18" s="34"/>
      <c r="G18" s="30"/>
      <c r="H18" s="37"/>
      <c r="I18" s="35"/>
      <c r="J18" s="36"/>
      <c r="K18" s="36"/>
      <c r="L18" s="36"/>
      <c r="M18" s="36"/>
      <c r="N18" s="36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II18" s="361"/>
      <c r="IJ18" s="361"/>
      <c r="IK18" s="361"/>
      <c r="IL18" s="361"/>
      <c r="IM18" s="361"/>
      <c r="IN18" s="361"/>
      <c r="IO18" s="361"/>
      <c r="IP18" s="361"/>
      <c r="IQ18" s="361"/>
      <c r="IR18" s="361"/>
      <c r="IS18" s="361"/>
      <c r="IT18" s="361"/>
      <c r="IU18" s="361"/>
      <c r="IV18" s="361"/>
    </row>
    <row r="19" spans="1:24" s="18" customFormat="1" ht="15" customHeight="1">
      <c r="A19" s="459"/>
      <c r="B19" s="19">
        <v>1</v>
      </c>
      <c r="C19" s="19">
        <v>1</v>
      </c>
      <c r="D19" s="19"/>
      <c r="E19" s="19">
        <v>1</v>
      </c>
      <c r="F19" s="19"/>
      <c r="G19" s="20">
        <v>1967</v>
      </c>
      <c r="H19" s="10" t="s">
        <v>0</v>
      </c>
      <c r="I19" s="21">
        <v>180</v>
      </c>
      <c r="J19" s="22">
        <v>20.38</v>
      </c>
      <c r="K19" s="250"/>
      <c r="L19" s="250"/>
      <c r="M19" s="22"/>
      <c r="N19" s="22"/>
      <c r="O19" s="446"/>
      <c r="P19" s="179"/>
      <c r="Q19" s="179"/>
      <c r="R19" s="179"/>
      <c r="S19" s="179"/>
      <c r="T19" s="179"/>
      <c r="U19" s="179"/>
      <c r="V19" s="179"/>
      <c r="W19" s="179"/>
      <c r="X19" s="179"/>
    </row>
    <row r="20" spans="1:24" s="18" customFormat="1" ht="15" customHeight="1">
      <c r="A20" s="64" t="s">
        <v>39</v>
      </c>
      <c r="B20" s="80">
        <v>1</v>
      </c>
      <c r="C20" s="80">
        <v>1</v>
      </c>
      <c r="D20" s="80"/>
      <c r="E20" s="80">
        <v>1</v>
      </c>
      <c r="F20" s="80"/>
      <c r="G20" s="80"/>
      <c r="H20" s="81"/>
      <c r="I20" s="82">
        <f>SUM(I19)</f>
        <v>180</v>
      </c>
      <c r="J20" s="83"/>
      <c r="K20" s="83"/>
      <c r="L20" s="83"/>
      <c r="M20" s="83">
        <v>1253.23</v>
      </c>
      <c r="N20" s="83">
        <v>1014.44</v>
      </c>
      <c r="O20" s="345"/>
      <c r="P20" s="179"/>
      <c r="Q20" s="179"/>
      <c r="R20" s="179"/>
      <c r="S20" s="179"/>
      <c r="T20" s="179"/>
      <c r="U20" s="179"/>
      <c r="V20" s="179"/>
      <c r="W20" s="179"/>
      <c r="X20" s="179"/>
    </row>
    <row r="21" spans="1:24" s="18" customFormat="1" ht="15" customHeight="1">
      <c r="A21" s="78" t="s">
        <v>9</v>
      </c>
      <c r="B21" s="34"/>
      <c r="C21" s="34"/>
      <c r="D21" s="34"/>
      <c r="E21" s="34"/>
      <c r="F21" s="34"/>
      <c r="G21" s="30"/>
      <c r="H21" s="37"/>
      <c r="I21" s="35"/>
      <c r="J21" s="36"/>
      <c r="K21" s="36"/>
      <c r="L21" s="36"/>
      <c r="M21" s="36"/>
      <c r="N21" s="36"/>
      <c r="O21" s="179"/>
      <c r="P21" s="179"/>
      <c r="Q21" s="179"/>
      <c r="R21" s="179"/>
      <c r="S21" s="179"/>
      <c r="T21" s="179"/>
      <c r="U21" s="179"/>
      <c r="V21" s="179"/>
      <c r="W21" s="179"/>
      <c r="X21" s="179"/>
    </row>
    <row r="22" spans="1:24" s="18" customFormat="1" ht="15" customHeight="1">
      <c r="A22" s="459"/>
      <c r="B22" s="19">
        <v>1</v>
      </c>
      <c r="C22" s="19">
        <v>1</v>
      </c>
      <c r="D22" s="19"/>
      <c r="E22" s="19">
        <v>1</v>
      </c>
      <c r="F22" s="19"/>
      <c r="G22" s="20">
        <v>1987</v>
      </c>
      <c r="H22" s="10" t="s">
        <v>114</v>
      </c>
      <c r="I22" s="21">
        <v>460</v>
      </c>
      <c r="J22" s="22">
        <v>20.38</v>
      </c>
      <c r="K22" s="22"/>
      <c r="L22" s="22"/>
      <c r="M22" s="22"/>
      <c r="N22" s="22"/>
      <c r="O22" s="179"/>
      <c r="P22" s="179"/>
      <c r="Q22" s="179"/>
      <c r="R22" s="179"/>
      <c r="S22" s="179"/>
      <c r="T22" s="179"/>
      <c r="U22" s="179"/>
      <c r="V22" s="179"/>
      <c r="W22" s="179"/>
      <c r="X22" s="179"/>
    </row>
    <row r="23" spans="1:14" s="23" customFormat="1" ht="15" customHeight="1">
      <c r="A23" s="459"/>
      <c r="B23" s="19">
        <v>1</v>
      </c>
      <c r="C23" s="19"/>
      <c r="D23" s="19">
        <v>1</v>
      </c>
      <c r="E23" s="19">
        <v>1</v>
      </c>
      <c r="F23" s="19"/>
      <c r="G23" s="20">
        <v>1973</v>
      </c>
      <c r="H23" s="10" t="s">
        <v>0</v>
      </c>
      <c r="I23" s="21">
        <v>56</v>
      </c>
      <c r="J23" s="22">
        <v>20.38</v>
      </c>
      <c r="K23" s="22"/>
      <c r="L23" s="22"/>
      <c r="M23" s="22"/>
      <c r="N23" s="22"/>
    </row>
    <row r="24" spans="1:15" s="24" customFormat="1" ht="15" customHeight="1">
      <c r="A24" s="459"/>
      <c r="B24" s="19">
        <v>1</v>
      </c>
      <c r="C24" s="19">
        <v>1</v>
      </c>
      <c r="D24" s="19"/>
      <c r="E24" s="19">
        <v>1</v>
      </c>
      <c r="F24" s="19"/>
      <c r="G24" s="20">
        <v>1991</v>
      </c>
      <c r="H24" s="10" t="s">
        <v>2</v>
      </c>
      <c r="I24" s="21">
        <v>276</v>
      </c>
      <c r="J24" s="22">
        <v>20.38</v>
      </c>
      <c r="K24" s="347"/>
      <c r="L24" s="347"/>
      <c r="M24" s="347"/>
      <c r="N24" s="347"/>
      <c r="O24" s="446"/>
    </row>
    <row r="25" spans="1:15" s="24" customFormat="1" ht="15" customHeight="1">
      <c r="A25" s="64" t="s">
        <v>4</v>
      </c>
      <c r="B25" s="80">
        <f>SUM(B22:B24)</f>
        <v>3</v>
      </c>
      <c r="C25" s="80">
        <f>SUM(C22:C24)</f>
        <v>2</v>
      </c>
      <c r="D25" s="80">
        <f>SUM(D22:D24)</f>
        <v>1</v>
      </c>
      <c r="E25" s="80">
        <f>SUM(E22:E24)</f>
        <v>3</v>
      </c>
      <c r="F25" s="80">
        <v>0</v>
      </c>
      <c r="G25" s="81"/>
      <c r="H25" s="81"/>
      <c r="I25" s="82">
        <f>SUM(I22:I24)</f>
        <v>792</v>
      </c>
      <c r="J25" s="83"/>
      <c r="K25" s="83"/>
      <c r="L25" s="83"/>
      <c r="M25" s="83">
        <v>18142.02</v>
      </c>
      <c r="N25" s="83">
        <v>2843.05</v>
      </c>
      <c r="O25" s="345"/>
    </row>
    <row r="26" spans="1:14" s="24" customFormat="1" ht="15" customHeight="1">
      <c r="A26" s="78" t="s">
        <v>10</v>
      </c>
      <c r="B26" s="34"/>
      <c r="C26" s="34"/>
      <c r="D26" s="34"/>
      <c r="E26" s="34"/>
      <c r="F26" s="34"/>
      <c r="G26" s="30"/>
      <c r="H26" s="66"/>
      <c r="I26" s="35"/>
      <c r="J26" s="36"/>
      <c r="K26" s="36"/>
      <c r="L26" s="36"/>
      <c r="M26" s="36"/>
      <c r="N26" s="36"/>
    </row>
    <row r="27" spans="1:15" s="18" customFormat="1" ht="15" customHeight="1">
      <c r="A27" s="459"/>
      <c r="B27" s="19">
        <v>1</v>
      </c>
      <c r="C27" s="19">
        <v>1</v>
      </c>
      <c r="D27" s="19"/>
      <c r="E27" s="19">
        <v>1</v>
      </c>
      <c r="F27" s="19"/>
      <c r="G27" s="20">
        <v>1974</v>
      </c>
      <c r="H27" s="10" t="s">
        <v>2</v>
      </c>
      <c r="I27" s="21">
        <v>384</v>
      </c>
      <c r="J27" s="22">
        <v>20.38</v>
      </c>
      <c r="K27" s="347"/>
      <c r="L27" s="347"/>
      <c r="M27" s="347"/>
      <c r="N27" s="347"/>
      <c r="O27" s="446"/>
    </row>
    <row r="28" spans="1:14" ht="15" customHeight="1">
      <c r="A28" s="459"/>
      <c r="B28" s="19">
        <v>1</v>
      </c>
      <c r="C28" s="19"/>
      <c r="D28" s="19">
        <v>1</v>
      </c>
      <c r="E28" s="19">
        <v>1</v>
      </c>
      <c r="F28" s="19"/>
      <c r="G28" s="20">
        <v>1967</v>
      </c>
      <c r="H28" s="10" t="s">
        <v>0</v>
      </c>
      <c r="I28" s="21">
        <v>480</v>
      </c>
      <c r="J28" s="22">
        <v>20.38</v>
      </c>
      <c r="K28" s="22"/>
      <c r="L28" s="22"/>
      <c r="M28" s="22"/>
      <c r="N28" s="22"/>
    </row>
    <row r="29" spans="1:15" ht="15" customHeight="1">
      <c r="A29" s="459"/>
      <c r="B29" s="19">
        <v>1</v>
      </c>
      <c r="C29" s="19">
        <v>1</v>
      </c>
      <c r="D29" s="19"/>
      <c r="E29" s="19">
        <v>1</v>
      </c>
      <c r="F29" s="19"/>
      <c r="G29" s="20">
        <v>1978</v>
      </c>
      <c r="H29" s="10" t="s">
        <v>0</v>
      </c>
      <c r="I29" s="21">
        <v>53</v>
      </c>
      <c r="J29" s="22">
        <v>20.38</v>
      </c>
      <c r="K29" s="347"/>
      <c r="L29" s="347"/>
      <c r="M29" s="347"/>
      <c r="N29" s="347"/>
      <c r="O29" s="446"/>
    </row>
    <row r="30" spans="1:14" s="23" customFormat="1" ht="15" customHeight="1">
      <c r="A30" s="459"/>
      <c r="B30" s="19">
        <v>1</v>
      </c>
      <c r="C30" s="19">
        <v>1</v>
      </c>
      <c r="D30" s="19"/>
      <c r="E30" s="19">
        <v>1</v>
      </c>
      <c r="F30" s="19"/>
      <c r="G30" s="20">
        <v>1974</v>
      </c>
      <c r="H30" s="10" t="s">
        <v>0</v>
      </c>
      <c r="I30" s="21">
        <v>288</v>
      </c>
      <c r="J30" s="22">
        <v>20.38</v>
      </c>
      <c r="K30" s="22"/>
      <c r="L30" s="22"/>
      <c r="M30" s="22"/>
      <c r="N30" s="22"/>
    </row>
    <row r="31" spans="1:15" s="23" customFormat="1" ht="15" customHeight="1">
      <c r="A31" s="67" t="s">
        <v>41</v>
      </c>
      <c r="B31" s="80">
        <f>SUM(B27:B30)</f>
        <v>4</v>
      </c>
      <c r="C31" s="80">
        <f>SUM(C27:C30)</f>
        <v>3</v>
      </c>
      <c r="D31" s="80">
        <f>SUM(D27:D30)</f>
        <v>1</v>
      </c>
      <c r="E31" s="80">
        <f>SUM(E27:E30)</f>
        <v>4</v>
      </c>
      <c r="F31" s="80">
        <v>0</v>
      </c>
      <c r="G31" s="169"/>
      <c r="H31" s="169"/>
      <c r="I31" s="82">
        <f>SUM(I27:I30)</f>
        <v>1205</v>
      </c>
      <c r="J31" s="83"/>
      <c r="K31" s="83"/>
      <c r="L31" s="83"/>
      <c r="M31" s="83">
        <v>20065.95</v>
      </c>
      <c r="N31" s="83">
        <v>2196.43</v>
      </c>
      <c r="O31" s="345"/>
    </row>
    <row r="32" spans="1:14" s="23" customFormat="1" ht="15" customHeight="1">
      <c r="A32" s="75" t="s">
        <v>11</v>
      </c>
      <c r="B32" s="34"/>
      <c r="C32" s="34"/>
      <c r="D32" s="34"/>
      <c r="E32" s="34"/>
      <c r="F32" s="34"/>
      <c r="G32" s="30"/>
      <c r="H32" s="37"/>
      <c r="I32" s="35"/>
      <c r="J32" s="36"/>
      <c r="K32" s="36"/>
      <c r="L32" s="36"/>
      <c r="M32" s="36"/>
      <c r="N32" s="36"/>
    </row>
    <row r="33" spans="1:14" s="23" customFormat="1" ht="15" customHeight="1">
      <c r="A33" s="79" t="s">
        <v>89</v>
      </c>
      <c r="B33" s="11">
        <v>4</v>
      </c>
      <c r="C33" s="11">
        <v>2</v>
      </c>
      <c r="D33" s="11">
        <v>2</v>
      </c>
      <c r="E33" s="11">
        <v>4</v>
      </c>
      <c r="F33" s="11">
        <v>0</v>
      </c>
      <c r="G33" s="20"/>
      <c r="H33" s="10" t="s">
        <v>115</v>
      </c>
      <c r="I33" s="76"/>
      <c r="J33" s="22">
        <v>20.38</v>
      </c>
      <c r="K33" s="448"/>
      <c r="L33" s="250"/>
      <c r="M33" s="250"/>
      <c r="N33" s="250"/>
    </row>
    <row r="34" spans="1:15" s="23" customFormat="1" ht="15" customHeight="1">
      <c r="A34" s="67" t="s">
        <v>5</v>
      </c>
      <c r="B34" s="80">
        <v>4</v>
      </c>
      <c r="C34" s="80">
        <v>2</v>
      </c>
      <c r="D34" s="80">
        <v>2</v>
      </c>
      <c r="E34" s="80">
        <v>4</v>
      </c>
      <c r="F34" s="80">
        <v>0</v>
      </c>
      <c r="G34" s="169"/>
      <c r="H34" s="169"/>
      <c r="I34" s="82"/>
      <c r="J34" s="83"/>
      <c r="K34" s="83"/>
      <c r="L34" s="83"/>
      <c r="M34" s="83">
        <v>2855.58</v>
      </c>
      <c r="N34" s="83">
        <v>0</v>
      </c>
      <c r="O34" s="345"/>
    </row>
    <row r="35" spans="1:14" s="23" customFormat="1" ht="15" customHeight="1">
      <c r="A35" s="78" t="s">
        <v>12</v>
      </c>
      <c r="B35" s="34"/>
      <c r="C35" s="34"/>
      <c r="D35" s="34"/>
      <c r="E35" s="34"/>
      <c r="F35" s="34"/>
      <c r="G35" s="30"/>
      <c r="H35" s="37"/>
      <c r="I35" s="35"/>
      <c r="J35" s="36"/>
      <c r="K35" s="43"/>
      <c r="L35" s="43"/>
      <c r="M35" s="43"/>
      <c r="N35" s="43"/>
    </row>
    <row r="36" spans="1:14" s="23" customFormat="1" ht="15" customHeight="1">
      <c r="A36" s="459"/>
      <c r="B36" s="19">
        <v>1</v>
      </c>
      <c r="C36" s="19">
        <v>1</v>
      </c>
      <c r="D36" s="19"/>
      <c r="E36" s="19">
        <v>1</v>
      </c>
      <c r="F36" s="19"/>
      <c r="G36" s="20">
        <v>1988</v>
      </c>
      <c r="H36" s="10" t="s">
        <v>0</v>
      </c>
      <c r="I36" s="21">
        <v>288</v>
      </c>
      <c r="J36" s="22">
        <v>20.38</v>
      </c>
      <c r="K36" s="22"/>
      <c r="L36" s="22"/>
      <c r="M36" s="478">
        <v>15252.99</v>
      </c>
      <c r="N36" s="22"/>
    </row>
    <row r="37" spans="1:14" s="25" customFormat="1" ht="15" customHeight="1">
      <c r="A37" s="459"/>
      <c r="B37" s="19">
        <v>1</v>
      </c>
      <c r="C37" s="19"/>
      <c r="D37" s="19">
        <v>1</v>
      </c>
      <c r="E37" s="19">
        <v>1</v>
      </c>
      <c r="F37" s="19"/>
      <c r="G37" s="20">
        <v>1988</v>
      </c>
      <c r="H37" s="10" t="s">
        <v>19</v>
      </c>
      <c r="I37" s="21">
        <v>192</v>
      </c>
      <c r="J37" s="22">
        <v>20.38</v>
      </c>
      <c r="K37" s="22"/>
      <c r="L37" s="22"/>
      <c r="M37" s="478"/>
      <c r="N37" s="22"/>
    </row>
    <row r="38" spans="1:14" s="18" customFormat="1" ht="15" customHeight="1">
      <c r="A38" s="79" t="s">
        <v>137</v>
      </c>
      <c r="B38" s="19">
        <v>12</v>
      </c>
      <c r="C38" s="19">
        <v>5</v>
      </c>
      <c r="D38" s="19">
        <v>7</v>
      </c>
      <c r="E38" s="19">
        <v>12</v>
      </c>
      <c r="F38" s="19"/>
      <c r="G38" s="20"/>
      <c r="H38" s="161" t="s">
        <v>116</v>
      </c>
      <c r="I38" s="76"/>
      <c r="J38" s="22"/>
      <c r="K38" s="250"/>
      <c r="L38" s="250"/>
      <c r="M38" s="250">
        <v>67786.24</v>
      </c>
      <c r="N38" s="250"/>
    </row>
    <row r="39" spans="1:17" s="23" customFormat="1" ht="15" customHeight="1">
      <c r="A39" s="64" t="s">
        <v>20</v>
      </c>
      <c r="B39" s="80">
        <f>SUM(B36:B38)</f>
        <v>14</v>
      </c>
      <c r="C39" s="80">
        <f>SUM(C36:C38)</f>
        <v>6</v>
      </c>
      <c r="D39" s="80">
        <f>SUM(D36:D38)</f>
        <v>8</v>
      </c>
      <c r="E39" s="80">
        <f>SUM(E36:E38)</f>
        <v>14</v>
      </c>
      <c r="F39" s="169">
        <v>0</v>
      </c>
      <c r="G39" s="169"/>
      <c r="H39" s="169"/>
      <c r="I39" s="82">
        <f>SUM(I36:I37)</f>
        <v>480</v>
      </c>
      <c r="J39" s="124"/>
      <c r="K39" s="327"/>
      <c r="L39" s="327"/>
      <c r="M39" s="327">
        <f>SUM(M36:M38)</f>
        <v>83039.23000000001</v>
      </c>
      <c r="N39" s="327">
        <v>955.26</v>
      </c>
      <c r="O39" s="345"/>
      <c r="P39" s="342"/>
      <c r="Q39" s="342"/>
    </row>
    <row r="40" spans="1:17" s="18" customFormat="1" ht="15" customHeight="1">
      <c r="A40" s="78" t="s">
        <v>13</v>
      </c>
      <c r="B40" s="34"/>
      <c r="C40" s="34"/>
      <c r="D40" s="34"/>
      <c r="E40" s="34"/>
      <c r="F40" s="34"/>
      <c r="G40" s="30"/>
      <c r="H40" s="37"/>
      <c r="I40" s="35"/>
      <c r="J40" s="36"/>
      <c r="K40" s="36"/>
      <c r="L40" s="36"/>
      <c r="M40" s="36"/>
      <c r="N40" s="36"/>
      <c r="O40" s="447"/>
      <c r="P40" s="343"/>
      <c r="Q40" s="343"/>
    </row>
    <row r="41" spans="1:17" ht="15" customHeight="1">
      <c r="A41" s="459"/>
      <c r="B41" s="19">
        <v>1</v>
      </c>
      <c r="C41" s="19">
        <v>1</v>
      </c>
      <c r="D41" s="19"/>
      <c r="E41" s="19">
        <v>1</v>
      </c>
      <c r="F41" s="19"/>
      <c r="G41" s="20">
        <v>1988</v>
      </c>
      <c r="H41" s="10" t="s">
        <v>2</v>
      </c>
      <c r="I41" s="21">
        <v>336</v>
      </c>
      <c r="J41" s="22">
        <v>20.38</v>
      </c>
      <c r="K41" s="22"/>
      <c r="L41" s="22"/>
      <c r="M41" s="22"/>
      <c r="N41" s="22"/>
      <c r="O41" s="447"/>
      <c r="P41" s="343"/>
      <c r="Q41" s="343"/>
    </row>
    <row r="42" spans="1:17" ht="15" customHeight="1">
      <c r="A42" s="459"/>
      <c r="B42" s="19">
        <v>1</v>
      </c>
      <c r="C42" s="19"/>
      <c r="D42" s="19">
        <v>1</v>
      </c>
      <c r="E42" s="19">
        <v>1</v>
      </c>
      <c r="F42" s="19"/>
      <c r="G42" s="20">
        <v>1978</v>
      </c>
      <c r="H42" s="10"/>
      <c r="I42" s="21">
        <v>240</v>
      </c>
      <c r="J42" s="22">
        <v>20.38</v>
      </c>
      <c r="K42" s="22"/>
      <c r="L42" s="22"/>
      <c r="M42" s="22"/>
      <c r="N42" s="22"/>
      <c r="O42" s="447"/>
      <c r="P42" s="343"/>
      <c r="Q42" s="343"/>
    </row>
    <row r="43" spans="1:17" ht="15" customHeight="1">
      <c r="A43" s="459"/>
      <c r="B43" s="19">
        <v>1</v>
      </c>
      <c r="C43" s="19">
        <v>1</v>
      </c>
      <c r="D43" s="19"/>
      <c r="E43" s="19">
        <v>1</v>
      </c>
      <c r="F43" s="19"/>
      <c r="G43" s="20">
        <v>1990</v>
      </c>
      <c r="H43" s="10" t="s">
        <v>19</v>
      </c>
      <c r="I43" s="21">
        <v>144</v>
      </c>
      <c r="J43" s="22">
        <v>20.38</v>
      </c>
      <c r="K43" s="22"/>
      <c r="L43" s="22"/>
      <c r="M43" s="22"/>
      <c r="N43" s="22"/>
      <c r="O43" s="447"/>
      <c r="P43" s="343"/>
      <c r="Q43" s="343"/>
    </row>
    <row r="44" spans="1:17" s="23" customFormat="1" ht="15" customHeight="1">
      <c r="A44" s="459"/>
      <c r="B44" s="19">
        <v>1</v>
      </c>
      <c r="C44" s="19">
        <v>1</v>
      </c>
      <c r="D44" s="19"/>
      <c r="E44" s="19">
        <v>1</v>
      </c>
      <c r="F44" s="19"/>
      <c r="G44" s="20">
        <v>1986</v>
      </c>
      <c r="H44" s="10" t="s">
        <v>19</v>
      </c>
      <c r="I44" s="21">
        <v>240</v>
      </c>
      <c r="J44" s="22">
        <v>20.38</v>
      </c>
      <c r="K44" s="22"/>
      <c r="L44" s="22"/>
      <c r="M44" s="22"/>
      <c r="N44" s="22"/>
      <c r="O44" s="447"/>
      <c r="P44" s="343"/>
      <c r="Q44" s="343"/>
    </row>
    <row r="45" spans="1:17" s="23" customFormat="1" ht="15" customHeight="1">
      <c r="A45" s="459"/>
      <c r="B45" s="19">
        <v>1</v>
      </c>
      <c r="C45" s="19"/>
      <c r="D45" s="19">
        <v>1</v>
      </c>
      <c r="E45" s="19">
        <v>1</v>
      </c>
      <c r="F45" s="19"/>
      <c r="G45" s="20">
        <v>1976</v>
      </c>
      <c r="H45" s="10"/>
      <c r="I45" s="21">
        <v>85</v>
      </c>
      <c r="J45" s="22">
        <v>20.38</v>
      </c>
      <c r="K45" s="347"/>
      <c r="L45" s="347"/>
      <c r="M45" s="22"/>
      <c r="N45" s="22"/>
      <c r="O45" s="446"/>
      <c r="P45" s="343"/>
      <c r="Q45" s="343"/>
    </row>
    <row r="46" spans="1:17" s="24" customFormat="1" ht="15" customHeight="1">
      <c r="A46" s="235" t="s">
        <v>92</v>
      </c>
      <c r="B46" s="80">
        <f>SUM(B41:B45)</f>
        <v>5</v>
      </c>
      <c r="C46" s="80">
        <f>SUM(C41:C45)</f>
        <v>3</v>
      </c>
      <c r="D46" s="80">
        <f>SUM(D41:D45)</f>
        <v>2</v>
      </c>
      <c r="E46" s="80">
        <f>SUM(E41:E45)</f>
        <v>5</v>
      </c>
      <c r="F46" s="80">
        <v>0</v>
      </c>
      <c r="G46" s="131"/>
      <c r="H46" s="131"/>
      <c r="I46" s="82">
        <f>SUM(I41:I45)</f>
        <v>1045</v>
      </c>
      <c r="J46" s="83"/>
      <c r="K46" s="83"/>
      <c r="L46" s="83"/>
      <c r="M46" s="82"/>
      <c r="N46" s="82"/>
      <c r="O46" s="447"/>
      <c r="P46" s="343"/>
      <c r="Q46" s="343"/>
    </row>
    <row r="47" spans="1:17" ht="15" customHeight="1">
      <c r="A47" s="79" t="s">
        <v>6</v>
      </c>
      <c r="B47" s="19">
        <v>7</v>
      </c>
      <c r="C47" s="19">
        <v>3</v>
      </c>
      <c r="D47" s="19">
        <v>4</v>
      </c>
      <c r="E47" s="19">
        <v>7</v>
      </c>
      <c r="F47" s="19"/>
      <c r="G47" s="20"/>
      <c r="H47" s="10" t="s">
        <v>19</v>
      </c>
      <c r="I47" s="21">
        <v>564</v>
      </c>
      <c r="J47" s="22">
        <v>20.38</v>
      </c>
      <c r="K47" s="22"/>
      <c r="L47" s="22"/>
      <c r="M47" s="22"/>
      <c r="N47" s="22"/>
      <c r="O47" s="447"/>
      <c r="P47" s="343"/>
      <c r="Q47" s="343"/>
    </row>
    <row r="48" spans="1:17" s="24" customFormat="1" ht="15" customHeight="1">
      <c r="A48" s="64" t="s">
        <v>21</v>
      </c>
      <c r="B48" s="80">
        <f>SUM(B46:B47)</f>
        <v>12</v>
      </c>
      <c r="C48" s="80">
        <f>SUM(C46:C47)</f>
        <v>6</v>
      </c>
      <c r="D48" s="80">
        <f>SUM(D46:D47)</f>
        <v>6</v>
      </c>
      <c r="E48" s="80">
        <f>SUM(E46:E47)</f>
        <v>12</v>
      </c>
      <c r="F48" s="80">
        <v>0</v>
      </c>
      <c r="G48" s="81"/>
      <c r="H48" s="65"/>
      <c r="I48" s="82">
        <f>SUM(I46:I47)</f>
        <v>1609</v>
      </c>
      <c r="J48" s="83"/>
      <c r="K48" s="82"/>
      <c r="L48" s="82"/>
      <c r="M48" s="82">
        <v>33556.9</v>
      </c>
      <c r="N48" s="82">
        <v>3071.86</v>
      </c>
      <c r="O48" s="345"/>
      <c r="P48" s="344"/>
      <c r="Q48" s="344"/>
    </row>
    <row r="49" spans="1:15" s="24" customFormat="1" ht="21" customHeight="1">
      <c r="A49" s="68" t="s">
        <v>54</v>
      </c>
      <c r="B49" s="130">
        <f>SUM(B6+B31+B34+B39+B46+B48)</f>
        <v>44</v>
      </c>
      <c r="C49" s="130">
        <f>SUM(C6+C31+C34+C39+C46+C48)</f>
        <v>23</v>
      </c>
      <c r="D49" s="130">
        <f>SUM(D6+D31+D34+D39+D46+D48)</f>
        <v>21</v>
      </c>
      <c r="E49" s="130">
        <f>SUM(E6+E31+E34+E39+E46+E48)</f>
        <v>44</v>
      </c>
      <c r="F49" s="130">
        <f>SUM(F6+F31+F34+F39+F46+F48)</f>
        <v>0</v>
      </c>
      <c r="G49" s="130"/>
      <c r="H49" s="104"/>
      <c r="I49" s="130">
        <f>SUM(I6+I31+I34+I39+I46+I48)</f>
        <v>4339</v>
      </c>
      <c r="J49" s="237"/>
      <c r="K49" s="237"/>
      <c r="L49" s="237"/>
      <c r="M49" s="237">
        <f>SUM(M6+M17+M20+M25+M31+M34+M39+M48)</f>
        <v>261903.62</v>
      </c>
      <c r="N49" s="237">
        <f>SUM(N6+N17+N20+N25+N31+N34+N39+N48)</f>
        <v>39000</v>
      </c>
      <c r="O49" s="344"/>
    </row>
    <row r="50" spans="2:8" ht="12.75">
      <c r="B50" s="13"/>
      <c r="C50" s="13"/>
      <c r="D50" s="13"/>
      <c r="E50" s="13"/>
      <c r="F50" s="13"/>
      <c r="H50" s="26"/>
    </row>
    <row r="51" spans="2:8" ht="12.75">
      <c r="B51" s="13"/>
      <c r="C51" s="13"/>
      <c r="D51" s="13"/>
      <c r="E51" s="13"/>
      <c r="F51" s="13"/>
      <c r="H51" s="26"/>
    </row>
  </sheetData>
  <sheetProtection selectLockedCells="1" selectUnlockedCells="1"/>
  <mergeCells count="3">
    <mergeCell ref="M36:M37"/>
    <mergeCell ref="A1:N1"/>
    <mergeCell ref="A2:N2"/>
  </mergeCells>
  <printOptions/>
  <pageMargins left="0.15748031496062992" right="0.2362204724409449" top="1.0236220472440944" bottom="1.0236220472440944" header="0.7874015748031497" footer="0.7874015748031497"/>
  <pageSetup horizontalDpi="600" verticalDpi="600" orientation="landscape" paperSize="9" scale="75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27"/>
    <pageSetUpPr fitToPage="1"/>
  </sheetPr>
  <dimension ref="A1:N23"/>
  <sheetViews>
    <sheetView workbookViewId="0" topLeftCell="A1">
      <selection activeCell="A21" sqref="A21"/>
    </sheetView>
  </sheetViews>
  <sheetFormatPr defaultColWidth="9.140625" defaultRowHeight="12.75"/>
  <cols>
    <col min="1" max="1" width="36.28125" style="2" bestFit="1" customWidth="1"/>
    <col min="2" max="2" width="10.7109375" style="2" customWidth="1"/>
    <col min="3" max="4" width="7.7109375" style="2" customWidth="1"/>
    <col min="5" max="6" width="10.7109375" style="2" customWidth="1"/>
    <col min="7" max="7" width="11.28125" style="2" customWidth="1"/>
    <col min="8" max="8" width="14.00390625" style="2" customWidth="1"/>
    <col min="9" max="9" width="17.421875" style="293" customWidth="1"/>
    <col min="10" max="11" width="15.421875" style="298" customWidth="1"/>
    <col min="12" max="12" width="21.140625" style="298" customWidth="1"/>
    <col min="13" max="13" width="14.140625" style="2" customWidth="1"/>
    <col min="14" max="16384" width="11.28125" style="2" customWidth="1"/>
  </cols>
  <sheetData>
    <row r="1" spans="1:13" s="5" customFormat="1" ht="30" customHeight="1">
      <c r="A1" s="482" t="s">
        <v>29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313">
        <v>40070193</v>
      </c>
    </row>
    <row r="2" spans="1:14" s="6" customFormat="1" ht="39" customHeight="1">
      <c r="A2" s="481" t="s">
        <v>67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396"/>
      <c r="N2" s="366"/>
    </row>
    <row r="3" spans="1:14" ht="15" customHeight="1">
      <c r="A3" s="50" t="s">
        <v>78</v>
      </c>
      <c r="B3" s="85" t="s">
        <v>79</v>
      </c>
      <c r="C3" s="85" t="s">
        <v>14</v>
      </c>
      <c r="D3" s="85" t="s">
        <v>15</v>
      </c>
      <c r="E3" s="85" t="s">
        <v>68</v>
      </c>
      <c r="F3" s="85" t="s">
        <v>80</v>
      </c>
      <c r="G3" s="85" t="s">
        <v>69</v>
      </c>
      <c r="H3" s="86" t="s">
        <v>90</v>
      </c>
      <c r="I3" s="289" t="s">
        <v>75</v>
      </c>
      <c r="J3" s="85" t="s">
        <v>76</v>
      </c>
      <c r="K3" s="483" t="s">
        <v>73</v>
      </c>
      <c r="L3" s="484"/>
      <c r="M3" s="367"/>
      <c r="N3" s="366"/>
    </row>
    <row r="4" spans="1:12" ht="15" customHeight="1">
      <c r="A4" s="87" t="s">
        <v>17</v>
      </c>
      <c r="B4" s="47"/>
      <c r="C4" s="47"/>
      <c r="D4" s="47"/>
      <c r="E4" s="47"/>
      <c r="F4" s="47"/>
      <c r="G4" s="47"/>
      <c r="H4" s="47"/>
      <c r="I4" s="290"/>
      <c r="J4" s="294"/>
      <c r="K4" s="294" t="s">
        <v>141</v>
      </c>
      <c r="L4" s="294" t="s">
        <v>135</v>
      </c>
    </row>
    <row r="5" spans="1:12" ht="15" customHeight="1">
      <c r="A5" s="460"/>
      <c r="B5" s="92">
        <v>1</v>
      </c>
      <c r="C5" s="88"/>
      <c r="D5" s="88">
        <v>1</v>
      </c>
      <c r="E5" s="88">
        <v>1</v>
      </c>
      <c r="F5" s="93"/>
      <c r="G5" s="94">
        <v>1967</v>
      </c>
      <c r="H5" s="96" t="s">
        <v>108</v>
      </c>
      <c r="I5" s="348">
        <v>412</v>
      </c>
      <c r="J5" s="333">
        <v>19.5</v>
      </c>
      <c r="K5" s="394"/>
      <c r="L5" s="299"/>
    </row>
    <row r="6" spans="1:12" ht="15" customHeight="1">
      <c r="A6" s="460"/>
      <c r="B6" s="95">
        <v>1</v>
      </c>
      <c r="C6" s="94">
        <v>1</v>
      </c>
      <c r="D6" s="93"/>
      <c r="E6" s="94">
        <v>1</v>
      </c>
      <c r="F6" s="93"/>
      <c r="G6" s="94">
        <v>1952</v>
      </c>
      <c r="H6" s="96" t="s">
        <v>108</v>
      </c>
      <c r="I6" s="348">
        <f>348+33</f>
        <v>381</v>
      </c>
      <c r="J6" s="333">
        <v>19.5</v>
      </c>
      <c r="K6" s="394"/>
      <c r="L6" s="299"/>
    </row>
    <row r="7" spans="1:12" ht="15" customHeight="1">
      <c r="A7" s="460"/>
      <c r="B7" s="1">
        <v>1</v>
      </c>
      <c r="C7" s="97">
        <v>1</v>
      </c>
      <c r="D7" s="1"/>
      <c r="E7" s="97">
        <v>1</v>
      </c>
      <c r="F7" s="1"/>
      <c r="G7" s="97">
        <v>1947</v>
      </c>
      <c r="H7" s="96" t="s">
        <v>108</v>
      </c>
      <c r="I7" s="348">
        <v>300</v>
      </c>
      <c r="J7" s="333">
        <v>19.5</v>
      </c>
      <c r="K7" s="394"/>
      <c r="L7" s="351"/>
    </row>
    <row r="8" spans="1:12" ht="15" customHeight="1">
      <c r="A8" s="460"/>
      <c r="B8" s="95">
        <v>1</v>
      </c>
      <c r="C8" s="94">
        <v>1</v>
      </c>
      <c r="D8" s="95"/>
      <c r="E8" s="94">
        <v>1</v>
      </c>
      <c r="F8" s="95"/>
      <c r="G8" s="94">
        <v>1955</v>
      </c>
      <c r="H8" s="96" t="s">
        <v>108</v>
      </c>
      <c r="I8" s="348">
        <v>300</v>
      </c>
      <c r="J8" s="333">
        <v>19.5</v>
      </c>
      <c r="K8" s="394"/>
      <c r="L8" s="351"/>
    </row>
    <row r="9" spans="1:12" ht="15" customHeight="1">
      <c r="A9" s="460"/>
      <c r="B9" s="1">
        <v>1</v>
      </c>
      <c r="C9" s="97">
        <v>1</v>
      </c>
      <c r="D9" s="1"/>
      <c r="E9" s="97">
        <v>1</v>
      </c>
      <c r="F9" s="1"/>
      <c r="G9" s="97">
        <v>1967</v>
      </c>
      <c r="H9" s="96" t="s">
        <v>108</v>
      </c>
      <c r="I9" s="348">
        <v>404</v>
      </c>
      <c r="J9" s="333">
        <v>19.5</v>
      </c>
      <c r="K9" s="394"/>
      <c r="L9" s="351"/>
    </row>
    <row r="10" spans="1:12" ht="15" customHeight="1">
      <c r="A10" s="460"/>
      <c r="B10" s="1">
        <v>1</v>
      </c>
      <c r="C10" s="97">
        <v>1</v>
      </c>
      <c r="D10" s="1"/>
      <c r="E10" s="1">
        <v>1</v>
      </c>
      <c r="F10" s="1"/>
      <c r="G10" s="97">
        <v>1959</v>
      </c>
      <c r="H10" s="96" t="s">
        <v>19</v>
      </c>
      <c r="I10" s="348">
        <v>396</v>
      </c>
      <c r="J10" s="333">
        <v>19.5</v>
      </c>
      <c r="K10" s="394"/>
      <c r="L10" s="351"/>
    </row>
    <row r="11" spans="1:12" ht="15" customHeight="1">
      <c r="A11" s="460"/>
      <c r="B11" s="1">
        <v>1</v>
      </c>
      <c r="C11" s="97"/>
      <c r="D11" s="1">
        <v>1</v>
      </c>
      <c r="E11" s="1">
        <v>1</v>
      </c>
      <c r="F11" s="1"/>
      <c r="G11" s="97">
        <v>1955</v>
      </c>
      <c r="H11" s="96" t="s">
        <v>108</v>
      </c>
      <c r="I11" s="348">
        <v>972</v>
      </c>
      <c r="J11" s="333">
        <v>19.5</v>
      </c>
      <c r="K11" s="394"/>
      <c r="L11" s="351"/>
    </row>
    <row r="12" spans="1:14" ht="15" customHeight="1">
      <c r="A12" s="64" t="s">
        <v>53</v>
      </c>
      <c r="B12" s="44">
        <f>SUM(B5:B11)</f>
        <v>7</v>
      </c>
      <c r="C12" s="44">
        <f>SUM(C5:C11)</f>
        <v>5</v>
      </c>
      <c r="D12" s="44">
        <f>SUM(D5:D11)</f>
        <v>2</v>
      </c>
      <c r="E12" s="44">
        <f>SUM(E5:E11)</f>
        <v>7</v>
      </c>
      <c r="F12" s="44">
        <f>SUM(F5:F11)</f>
        <v>0</v>
      </c>
      <c r="G12" s="45"/>
      <c r="H12" s="91"/>
      <c r="I12" s="349">
        <f>SUM(I5:I11)</f>
        <v>3165</v>
      </c>
      <c r="J12" s="295"/>
      <c r="K12" s="83">
        <v>1961.8</v>
      </c>
      <c r="L12" s="83">
        <v>38139.91</v>
      </c>
      <c r="M12" s="353"/>
      <c r="N12" s="179"/>
    </row>
    <row r="13" spans="1:12" ht="15" customHeight="1">
      <c r="A13" s="87" t="s">
        <v>9</v>
      </c>
      <c r="B13" s="84"/>
      <c r="C13" s="84"/>
      <c r="D13" s="84"/>
      <c r="E13" s="84"/>
      <c r="F13" s="84"/>
      <c r="G13" s="84"/>
      <c r="H13" s="84"/>
      <c r="I13" s="291"/>
      <c r="J13" s="296"/>
      <c r="K13" s="296"/>
      <c r="L13" s="296"/>
    </row>
    <row r="14" spans="1:14" ht="15" customHeight="1">
      <c r="A14" s="460"/>
      <c r="B14" s="89">
        <v>1</v>
      </c>
      <c r="C14" s="89"/>
      <c r="D14" s="89">
        <v>1</v>
      </c>
      <c r="E14" s="89">
        <v>1</v>
      </c>
      <c r="F14" s="89"/>
      <c r="G14" s="89">
        <v>1973</v>
      </c>
      <c r="H14" s="90" t="s">
        <v>108</v>
      </c>
      <c r="I14" s="348">
        <v>376</v>
      </c>
      <c r="J14" s="334">
        <v>19.5</v>
      </c>
      <c r="K14" s="395"/>
      <c r="L14" s="352"/>
      <c r="M14" s="354"/>
      <c r="N14" s="179"/>
    </row>
    <row r="15" spans="1:13" ht="15" customHeight="1">
      <c r="A15" s="64" t="s">
        <v>4</v>
      </c>
      <c r="B15" s="44">
        <f>SUM(B14)</f>
        <v>1</v>
      </c>
      <c r="C15" s="44">
        <f aca="true" t="shared" si="0" ref="C15:I15">SUM(C14)</f>
        <v>0</v>
      </c>
      <c r="D15" s="44">
        <f t="shared" si="0"/>
        <v>1</v>
      </c>
      <c r="E15" s="44">
        <f t="shared" si="0"/>
        <v>1</v>
      </c>
      <c r="F15" s="44">
        <f t="shared" si="0"/>
        <v>0</v>
      </c>
      <c r="G15" s="44"/>
      <c r="H15" s="44"/>
      <c r="I15" s="349">
        <f t="shared" si="0"/>
        <v>376</v>
      </c>
      <c r="J15" s="295"/>
      <c r="K15" s="83">
        <v>1563.8</v>
      </c>
      <c r="L15" s="83">
        <v>1560</v>
      </c>
      <c r="M15" s="353"/>
    </row>
    <row r="16" spans="1:12" s="14" customFormat="1" ht="15" customHeight="1">
      <c r="A16" s="68" t="s">
        <v>54</v>
      </c>
      <c r="B16" s="46">
        <f>B12+B15</f>
        <v>8</v>
      </c>
      <c r="C16" s="46">
        <f aca="true" t="shared" si="1" ref="C16:I16">C12+C15</f>
        <v>5</v>
      </c>
      <c r="D16" s="46">
        <f t="shared" si="1"/>
        <v>3</v>
      </c>
      <c r="E16" s="46">
        <f t="shared" si="1"/>
        <v>8</v>
      </c>
      <c r="F16" s="46">
        <f t="shared" si="1"/>
        <v>0</v>
      </c>
      <c r="G16" s="46"/>
      <c r="H16" s="46"/>
      <c r="I16" s="350">
        <f t="shared" si="1"/>
        <v>3541</v>
      </c>
      <c r="J16" s="297"/>
      <c r="K16" s="292">
        <f>SUM(K12+K15)</f>
        <v>3525.6</v>
      </c>
      <c r="L16" s="292">
        <f>SUM(L12+L15)</f>
        <v>39699.91</v>
      </c>
    </row>
    <row r="19" ht="15">
      <c r="A19" s="331"/>
    </row>
    <row r="20" ht="15">
      <c r="A20" s="331"/>
    </row>
    <row r="21" ht="15">
      <c r="A21" s="331"/>
    </row>
    <row r="22" ht="15">
      <c r="A22" s="331"/>
    </row>
    <row r="23" ht="15">
      <c r="A23" s="332"/>
    </row>
  </sheetData>
  <mergeCells count="3">
    <mergeCell ref="A2:L2"/>
    <mergeCell ref="A1:L1"/>
    <mergeCell ref="K3:L3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57"/>
    <pageSetUpPr fitToPage="1"/>
  </sheetPr>
  <dimension ref="A1:P50"/>
  <sheetViews>
    <sheetView workbookViewId="0" topLeftCell="A13">
      <selection activeCell="A30" sqref="A30:A31"/>
    </sheetView>
  </sheetViews>
  <sheetFormatPr defaultColWidth="9.140625" defaultRowHeight="12.75"/>
  <cols>
    <col min="1" max="1" width="40.7109375" style="100" customWidth="1"/>
    <col min="2" max="2" width="10.7109375" style="98" customWidth="1"/>
    <col min="3" max="4" width="7.7109375" style="98" customWidth="1"/>
    <col min="5" max="5" width="10.28125" style="98" customWidth="1"/>
    <col min="6" max="6" width="10.421875" style="98" customWidth="1"/>
    <col min="7" max="7" width="9.28125" style="98" customWidth="1"/>
    <col min="8" max="8" width="16.57421875" style="98" customWidth="1"/>
    <col min="9" max="9" width="13.00390625" style="98" customWidth="1"/>
    <col min="10" max="10" width="10.140625" style="100" bestFit="1" customWidth="1"/>
    <col min="11" max="11" width="12.140625" style="100" customWidth="1"/>
    <col min="12" max="12" width="16.28125" style="100" customWidth="1"/>
    <col min="13" max="13" width="24.57421875" style="100" customWidth="1"/>
    <col min="14" max="14" width="11.7109375" style="100" customWidth="1"/>
    <col min="15" max="16384" width="9.140625" style="100" customWidth="1"/>
  </cols>
  <sheetData>
    <row r="1" spans="1:14" s="99" customFormat="1" ht="29.25" customHeight="1">
      <c r="A1" s="488" t="s">
        <v>30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314">
        <v>40070194</v>
      </c>
    </row>
    <row r="2" spans="1:13" ht="39" customHeight="1">
      <c r="A2" s="485" t="s">
        <v>57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7"/>
    </row>
    <row r="3" spans="1:14" ht="28.5" customHeight="1">
      <c r="A3" s="50" t="s">
        <v>78</v>
      </c>
      <c r="B3" s="30" t="s">
        <v>79</v>
      </c>
      <c r="C3" s="30" t="s">
        <v>14</v>
      </c>
      <c r="D3" s="30" t="s">
        <v>15</v>
      </c>
      <c r="E3" s="30" t="s">
        <v>68</v>
      </c>
      <c r="F3" s="30" t="s">
        <v>80</v>
      </c>
      <c r="G3" s="30" t="s">
        <v>69</v>
      </c>
      <c r="H3" s="50" t="s">
        <v>90</v>
      </c>
      <c r="I3" s="30" t="s">
        <v>75</v>
      </c>
      <c r="J3" s="30" t="s">
        <v>143</v>
      </c>
      <c r="K3" s="30" t="s">
        <v>74</v>
      </c>
      <c r="L3" s="129" t="s">
        <v>140</v>
      </c>
      <c r="M3" s="129" t="s">
        <v>135</v>
      </c>
      <c r="N3" s="411"/>
    </row>
    <row r="4" spans="1:14" s="18" customFormat="1" ht="15" customHeight="1">
      <c r="A4" s="78" t="s">
        <v>7</v>
      </c>
      <c r="B4" s="118"/>
      <c r="C4" s="118"/>
      <c r="D4" s="118"/>
      <c r="E4" s="118"/>
      <c r="F4" s="118"/>
      <c r="G4" s="118"/>
      <c r="H4" s="119"/>
      <c r="I4" s="120"/>
      <c r="J4" s="247"/>
      <c r="K4" s="247"/>
      <c r="L4" s="247"/>
      <c r="M4" s="43"/>
      <c r="N4" s="414"/>
    </row>
    <row r="5" spans="1:16" s="248" customFormat="1" ht="15" customHeight="1">
      <c r="A5" s="461"/>
      <c r="B5" s="409"/>
      <c r="C5" s="409"/>
      <c r="D5" s="409"/>
      <c r="E5" s="409"/>
      <c r="F5" s="409"/>
      <c r="G5" s="410"/>
      <c r="H5" s="410"/>
      <c r="I5" s="359"/>
      <c r="J5" s="360"/>
      <c r="K5" s="360"/>
      <c r="L5" s="360"/>
      <c r="M5" s="360"/>
      <c r="N5" s="406"/>
      <c r="P5" s="391"/>
    </row>
    <row r="6" spans="1:16" s="248" customFormat="1" ht="15" customHeight="1">
      <c r="A6" s="64" t="s">
        <v>1</v>
      </c>
      <c r="B6" s="127"/>
      <c r="C6" s="127"/>
      <c r="D6" s="127"/>
      <c r="E6" s="127"/>
      <c r="F6" s="127"/>
      <c r="G6" s="81"/>
      <c r="H6" s="81"/>
      <c r="I6" s="80"/>
      <c r="J6" s="83"/>
      <c r="K6" s="83"/>
      <c r="L6" s="83">
        <v>0</v>
      </c>
      <c r="M6" s="83">
        <v>281.09</v>
      </c>
      <c r="N6" s="406"/>
      <c r="P6" s="179"/>
    </row>
    <row r="7" spans="1:13" s="48" customFormat="1" ht="15" customHeight="1">
      <c r="A7" s="10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>
      <c r="A8" s="461"/>
      <c r="B8" s="101">
        <v>1</v>
      </c>
      <c r="C8" s="101"/>
      <c r="D8" s="101">
        <v>1</v>
      </c>
      <c r="E8" s="101">
        <v>1</v>
      </c>
      <c r="F8" s="101"/>
      <c r="G8" s="101">
        <v>1990</v>
      </c>
      <c r="H8" s="101" t="s">
        <v>19</v>
      </c>
      <c r="I8" s="403"/>
      <c r="J8" s="101">
        <v>300</v>
      </c>
      <c r="K8" s="101"/>
      <c r="L8" s="101"/>
      <c r="M8" s="101"/>
    </row>
    <row r="9" spans="1:13" ht="15" customHeight="1">
      <c r="A9" s="461"/>
      <c r="B9" s="101">
        <v>1</v>
      </c>
      <c r="C9" s="101">
        <v>1</v>
      </c>
      <c r="D9" s="101"/>
      <c r="E9" s="101">
        <v>1</v>
      </c>
      <c r="F9" s="101"/>
      <c r="G9" s="101">
        <v>1990</v>
      </c>
      <c r="H9" s="101" t="s">
        <v>19</v>
      </c>
      <c r="I9" s="403"/>
      <c r="J9" s="101">
        <v>300</v>
      </c>
      <c r="K9" s="101"/>
      <c r="L9" s="101"/>
      <c r="M9" s="101"/>
    </row>
    <row r="10" spans="1:14" ht="15" customHeight="1">
      <c r="A10" s="461"/>
      <c r="B10" s="114">
        <v>1</v>
      </c>
      <c r="C10" s="101">
        <v>1</v>
      </c>
      <c r="D10" s="101"/>
      <c r="E10" s="101">
        <v>1</v>
      </c>
      <c r="F10" s="101"/>
      <c r="G10" s="101">
        <v>1988</v>
      </c>
      <c r="H10" s="101" t="s">
        <v>19</v>
      </c>
      <c r="I10" s="402"/>
      <c r="J10" s="101">
        <v>610</v>
      </c>
      <c r="K10" s="246"/>
      <c r="L10" s="246"/>
      <c r="M10" s="240"/>
      <c r="N10" s="413"/>
    </row>
    <row r="11" spans="1:15" ht="15" customHeight="1">
      <c r="A11" s="461"/>
      <c r="B11" s="114">
        <v>1</v>
      </c>
      <c r="C11" s="101"/>
      <c r="D11" s="101">
        <v>1</v>
      </c>
      <c r="E11" s="101"/>
      <c r="F11" s="101">
        <v>1</v>
      </c>
      <c r="G11" s="101">
        <v>1978</v>
      </c>
      <c r="H11" s="101" t="s">
        <v>19</v>
      </c>
      <c r="I11" s="402"/>
      <c r="J11" s="101">
        <v>250</v>
      </c>
      <c r="K11" s="240"/>
      <c r="L11" s="240"/>
      <c r="M11" s="101"/>
      <c r="N11" s="357"/>
      <c r="O11" s="357"/>
    </row>
    <row r="12" spans="1:13" s="24" customFormat="1" ht="15" customHeight="1">
      <c r="A12" s="65" t="s">
        <v>53</v>
      </c>
      <c r="B12" s="40">
        <f>SUM(B8:B11)</f>
        <v>4</v>
      </c>
      <c r="C12" s="40">
        <v>2</v>
      </c>
      <c r="D12" s="40">
        <f>SUM(D8:D11)</f>
        <v>2</v>
      </c>
      <c r="E12" s="40">
        <f>SUM(E8:E11)</f>
        <v>3</v>
      </c>
      <c r="F12" s="40">
        <v>1</v>
      </c>
      <c r="G12" s="40"/>
      <c r="H12" s="40"/>
      <c r="I12" s="40"/>
      <c r="J12" s="40"/>
      <c r="K12" s="38"/>
      <c r="L12" s="83">
        <v>0</v>
      </c>
      <c r="M12" s="241">
        <v>10272.39</v>
      </c>
    </row>
    <row r="13" spans="1:15" s="18" customFormat="1" ht="15" customHeight="1">
      <c r="A13" s="78" t="s">
        <v>8</v>
      </c>
      <c r="B13" s="125"/>
      <c r="C13" s="125"/>
      <c r="D13" s="125"/>
      <c r="E13" s="125"/>
      <c r="F13" s="125"/>
      <c r="G13" s="125"/>
      <c r="H13" s="62"/>
      <c r="I13" s="126"/>
      <c r="J13" s="243"/>
      <c r="K13" s="243"/>
      <c r="L13" s="243"/>
      <c r="M13" s="243"/>
      <c r="N13" s="406"/>
      <c r="O13" s="330"/>
    </row>
    <row r="14" spans="1:15" s="361" customFormat="1" ht="15" customHeight="1">
      <c r="A14" s="461"/>
      <c r="B14" s="101">
        <v>1</v>
      </c>
      <c r="C14" s="101"/>
      <c r="D14" s="101">
        <v>1</v>
      </c>
      <c r="E14" s="101">
        <v>1</v>
      </c>
      <c r="F14" s="358"/>
      <c r="G14" s="101">
        <v>1950</v>
      </c>
      <c r="H14" s="101" t="s">
        <v>144</v>
      </c>
      <c r="I14" s="359"/>
      <c r="J14" s="101">
        <v>250</v>
      </c>
      <c r="K14" s="360"/>
      <c r="L14" s="360"/>
      <c r="M14" s="360"/>
      <c r="N14" s="406"/>
      <c r="O14" s="415"/>
    </row>
    <row r="15" spans="1:16" s="117" customFormat="1" ht="15" customHeight="1">
      <c r="A15" s="64" t="s">
        <v>39</v>
      </c>
      <c r="B15" s="127"/>
      <c r="C15" s="127"/>
      <c r="D15" s="127"/>
      <c r="E15" s="127"/>
      <c r="F15" s="127"/>
      <c r="G15" s="81"/>
      <c r="H15" s="81"/>
      <c r="I15" s="80"/>
      <c r="J15" s="83"/>
      <c r="K15" s="83"/>
      <c r="L15" s="83">
        <v>0</v>
      </c>
      <c r="M15" s="83">
        <v>126.34</v>
      </c>
      <c r="N15" s="406"/>
      <c r="O15" s="329"/>
      <c r="P15" s="179"/>
    </row>
    <row r="16" spans="1:13" s="48" customFormat="1" ht="15" customHeight="1">
      <c r="A16" s="108" t="s">
        <v>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s="24" customFormat="1" ht="15" customHeight="1">
      <c r="A17" s="461"/>
      <c r="B17" s="19">
        <v>1</v>
      </c>
      <c r="C17" s="19"/>
      <c r="D17" s="19">
        <v>1</v>
      </c>
      <c r="E17" s="19">
        <v>1</v>
      </c>
      <c r="F17" s="19"/>
      <c r="G17" s="19">
        <v>1976</v>
      </c>
      <c r="H17" s="101" t="s">
        <v>19</v>
      </c>
      <c r="I17" s="404"/>
      <c r="J17" s="101">
        <v>250</v>
      </c>
      <c r="K17" s="107"/>
      <c r="L17" s="107"/>
      <c r="M17" s="107"/>
    </row>
    <row r="18" spans="1:13" s="24" customFormat="1" ht="15" customHeight="1">
      <c r="A18" s="65" t="s">
        <v>4</v>
      </c>
      <c r="B18" s="40">
        <f>SUM(B17)</f>
        <v>1</v>
      </c>
      <c r="C18" s="40">
        <f>SUM(C17)</f>
        <v>0</v>
      </c>
      <c r="D18" s="40">
        <f>SUM(D17)</f>
        <v>1</v>
      </c>
      <c r="E18" s="40">
        <f>SUM(E17)</f>
        <v>1</v>
      </c>
      <c r="F18" s="40">
        <f>SUM(F17)</f>
        <v>0</v>
      </c>
      <c r="G18" s="40"/>
      <c r="H18" s="40"/>
      <c r="I18" s="40"/>
      <c r="J18" s="40"/>
      <c r="K18" s="38"/>
      <c r="L18" s="83">
        <v>0</v>
      </c>
      <c r="M18" s="241">
        <v>1706.97</v>
      </c>
    </row>
    <row r="19" spans="1:14" s="18" customFormat="1" ht="15" customHeight="1">
      <c r="A19" s="78" t="s">
        <v>10</v>
      </c>
      <c r="B19" s="125"/>
      <c r="C19" s="125"/>
      <c r="D19" s="125"/>
      <c r="E19" s="125"/>
      <c r="F19" s="125"/>
      <c r="G19" s="125"/>
      <c r="H19" s="62"/>
      <c r="I19" s="126"/>
      <c r="J19" s="242"/>
      <c r="K19" s="242"/>
      <c r="L19" s="242"/>
      <c r="M19" s="243"/>
      <c r="N19" s="406"/>
    </row>
    <row r="20" spans="1:14" s="111" customFormat="1" ht="15" customHeight="1">
      <c r="A20" s="461"/>
      <c r="B20" s="114">
        <v>1</v>
      </c>
      <c r="C20" s="114">
        <v>1</v>
      </c>
      <c r="D20" s="114"/>
      <c r="E20" s="114">
        <v>1</v>
      </c>
      <c r="F20" s="114"/>
      <c r="G20" s="114">
        <v>1958</v>
      </c>
      <c r="H20" s="115" t="s">
        <v>144</v>
      </c>
      <c r="I20" s="402"/>
      <c r="J20" s="101">
        <v>250</v>
      </c>
      <c r="K20" s="244"/>
      <c r="L20" s="244"/>
      <c r="M20" s="245"/>
      <c r="N20" s="405"/>
    </row>
    <row r="21" spans="1:14" s="111" customFormat="1" ht="15" customHeight="1">
      <c r="A21" s="461"/>
      <c r="B21" s="114">
        <v>1</v>
      </c>
      <c r="C21" s="114">
        <v>1</v>
      </c>
      <c r="D21" s="114"/>
      <c r="E21" s="114">
        <v>1</v>
      </c>
      <c r="F21" s="114"/>
      <c r="G21" s="114">
        <v>1950</v>
      </c>
      <c r="H21" s="115" t="s">
        <v>144</v>
      </c>
      <c r="I21" s="402"/>
      <c r="J21" s="101">
        <v>250</v>
      </c>
      <c r="K21" s="244"/>
      <c r="L21" s="244"/>
      <c r="M21" s="245"/>
      <c r="N21" s="405"/>
    </row>
    <row r="22" spans="1:16" s="117" customFormat="1" ht="15" customHeight="1">
      <c r="A22" s="64" t="s">
        <v>41</v>
      </c>
      <c r="B22" s="127">
        <f>SUM(B20:B21)</f>
        <v>2</v>
      </c>
      <c r="C22" s="127">
        <f>SUM(C20:C21)</f>
        <v>2</v>
      </c>
      <c r="D22" s="127">
        <f>SUM(D20:D21)</f>
        <v>0</v>
      </c>
      <c r="E22" s="127">
        <f>SUM(E20:E21)</f>
        <v>2</v>
      </c>
      <c r="F22" s="127"/>
      <c r="G22" s="81"/>
      <c r="H22" s="81"/>
      <c r="I22" s="80"/>
      <c r="J22" s="83"/>
      <c r="K22" s="83"/>
      <c r="L22" s="83">
        <v>0</v>
      </c>
      <c r="M22" s="83">
        <v>257.04</v>
      </c>
      <c r="N22" s="406"/>
      <c r="P22" s="179"/>
    </row>
    <row r="23" spans="1:14" s="18" customFormat="1" ht="15" customHeight="1">
      <c r="A23" s="78" t="s">
        <v>11</v>
      </c>
      <c r="B23" s="125"/>
      <c r="C23" s="125"/>
      <c r="D23" s="125"/>
      <c r="E23" s="125"/>
      <c r="F23" s="125"/>
      <c r="G23" s="125"/>
      <c r="H23" s="62"/>
      <c r="I23" s="126"/>
      <c r="J23" s="242"/>
      <c r="K23" s="242"/>
      <c r="L23" s="242"/>
      <c r="M23" s="243"/>
      <c r="N23" s="406"/>
    </row>
    <row r="24" spans="1:14" s="111" customFormat="1" ht="15" customHeight="1">
      <c r="A24" s="461"/>
      <c r="B24" s="114">
        <v>1</v>
      </c>
      <c r="C24" s="114">
        <v>1</v>
      </c>
      <c r="D24" s="121"/>
      <c r="E24" s="114">
        <v>1</v>
      </c>
      <c r="F24" s="121"/>
      <c r="G24" s="114">
        <v>1981</v>
      </c>
      <c r="H24" s="115" t="s">
        <v>19</v>
      </c>
      <c r="I24" s="402"/>
      <c r="J24" s="101">
        <v>913.5</v>
      </c>
      <c r="K24" s="246"/>
      <c r="L24" s="246"/>
      <c r="M24" s="245"/>
      <c r="N24" s="405"/>
    </row>
    <row r="25" spans="1:16" s="248" customFormat="1" ht="15" customHeight="1">
      <c r="A25" s="64" t="s">
        <v>5</v>
      </c>
      <c r="B25" s="127">
        <f>SUM(B24)</f>
        <v>1</v>
      </c>
      <c r="C25" s="127">
        <f>SUM(C24)</f>
        <v>1</v>
      </c>
      <c r="D25" s="127"/>
      <c r="E25" s="127">
        <f>SUM(E24)</f>
        <v>1</v>
      </c>
      <c r="F25" s="127"/>
      <c r="G25" s="81"/>
      <c r="H25" s="81"/>
      <c r="I25" s="80"/>
      <c r="J25" s="83"/>
      <c r="K25" s="83"/>
      <c r="L25" s="83">
        <v>0</v>
      </c>
      <c r="M25" s="83">
        <v>903.88</v>
      </c>
      <c r="N25" s="406"/>
      <c r="P25" s="179"/>
    </row>
    <row r="26" spans="1:14" s="18" customFormat="1" ht="15" customHeight="1">
      <c r="A26" s="78" t="s">
        <v>18</v>
      </c>
      <c r="B26" s="118"/>
      <c r="C26" s="118"/>
      <c r="D26" s="118"/>
      <c r="E26" s="118"/>
      <c r="F26" s="118"/>
      <c r="G26" s="118"/>
      <c r="H26" s="119"/>
      <c r="I26" s="120"/>
      <c r="J26" s="247"/>
      <c r="K26" s="247"/>
      <c r="L26" s="247"/>
      <c r="M26" s="43"/>
      <c r="N26" s="414"/>
    </row>
    <row r="27" spans="1:16" s="248" customFormat="1" ht="15" customHeight="1">
      <c r="A27" s="461"/>
      <c r="B27" s="409"/>
      <c r="C27" s="409"/>
      <c r="D27" s="409"/>
      <c r="E27" s="409"/>
      <c r="F27" s="409"/>
      <c r="G27" s="410"/>
      <c r="H27" s="410"/>
      <c r="I27" s="359"/>
      <c r="J27" s="360"/>
      <c r="K27" s="360"/>
      <c r="L27" s="360"/>
      <c r="M27" s="360"/>
      <c r="N27" s="406"/>
      <c r="P27" s="391"/>
    </row>
    <row r="28" spans="1:16" s="248" customFormat="1" ht="15" customHeight="1">
      <c r="A28" s="64" t="s">
        <v>33</v>
      </c>
      <c r="B28" s="127"/>
      <c r="C28" s="127"/>
      <c r="D28" s="127"/>
      <c r="E28" s="127"/>
      <c r="F28" s="127"/>
      <c r="G28" s="81"/>
      <c r="H28" s="81"/>
      <c r="I28" s="80"/>
      <c r="J28" s="83"/>
      <c r="K28" s="83"/>
      <c r="L28" s="83">
        <v>0</v>
      </c>
      <c r="M28" s="83">
        <v>104.92</v>
      </c>
      <c r="N28" s="406"/>
      <c r="P28" s="179"/>
    </row>
    <row r="29" spans="1:14" s="48" customFormat="1" ht="15" customHeight="1">
      <c r="A29" s="108" t="s">
        <v>12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407"/>
    </row>
    <row r="30" spans="1:13" ht="15" customHeight="1">
      <c r="A30" s="461"/>
      <c r="B30" s="101">
        <v>1</v>
      </c>
      <c r="C30" s="101">
        <v>1</v>
      </c>
      <c r="D30" s="101"/>
      <c r="E30" s="101">
        <v>1</v>
      </c>
      <c r="F30" s="101"/>
      <c r="G30" s="101">
        <v>1980</v>
      </c>
      <c r="H30" s="101" t="s">
        <v>19</v>
      </c>
      <c r="I30" s="403"/>
      <c r="J30" s="101">
        <v>300</v>
      </c>
      <c r="K30" s="101"/>
      <c r="L30" s="101"/>
      <c r="M30" s="101"/>
    </row>
    <row r="31" spans="1:13" ht="15" customHeight="1">
      <c r="A31" s="461"/>
      <c r="B31" s="101"/>
      <c r="C31" s="101"/>
      <c r="D31" s="101">
        <v>1</v>
      </c>
      <c r="E31" s="101">
        <v>1</v>
      </c>
      <c r="F31" s="101"/>
      <c r="G31" s="101">
        <v>1988</v>
      </c>
      <c r="H31" s="101" t="s">
        <v>19</v>
      </c>
      <c r="I31" s="408"/>
      <c r="J31" s="101">
        <v>300</v>
      </c>
      <c r="K31" s="101"/>
      <c r="L31" s="101"/>
      <c r="M31" s="101"/>
    </row>
    <row r="32" spans="1:13" s="103" customFormat="1" ht="15" customHeight="1">
      <c r="A32" s="65" t="s">
        <v>20</v>
      </c>
      <c r="B32" s="102">
        <f>SUM(B30)</f>
        <v>1</v>
      </c>
      <c r="C32" s="102">
        <f>SUM(C30)</f>
        <v>1</v>
      </c>
      <c r="D32" s="102">
        <f>SUM(D31)</f>
        <v>1</v>
      </c>
      <c r="E32" s="102">
        <f>SUM(E30)</f>
        <v>1</v>
      </c>
      <c r="F32" s="102">
        <v>0</v>
      </c>
      <c r="G32" s="102"/>
      <c r="H32" s="105"/>
      <c r="I32" s="102"/>
      <c r="J32" s="102"/>
      <c r="K32" s="105"/>
      <c r="L32" s="83">
        <v>0</v>
      </c>
      <c r="M32" s="241">
        <v>1508.82</v>
      </c>
    </row>
    <row r="33" spans="1:13" s="48" customFormat="1" ht="15" customHeight="1">
      <c r="A33" s="108" t="s">
        <v>13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1:14" ht="15" customHeight="1">
      <c r="A34" s="461"/>
      <c r="B34" s="101">
        <v>1</v>
      </c>
      <c r="C34" s="101">
        <v>1</v>
      </c>
      <c r="D34" s="101"/>
      <c r="E34" s="101">
        <v>1</v>
      </c>
      <c r="F34" s="101"/>
      <c r="G34" s="101"/>
      <c r="H34" s="101" t="s">
        <v>133</v>
      </c>
      <c r="I34" s="101"/>
      <c r="J34" s="101">
        <v>150</v>
      </c>
      <c r="K34" s="412"/>
      <c r="L34" s="412"/>
      <c r="M34" s="101"/>
      <c r="N34" s="357"/>
    </row>
    <row r="35" spans="1:13" s="103" customFormat="1" ht="15" customHeight="1">
      <c r="A35" s="65" t="s">
        <v>21</v>
      </c>
      <c r="B35" s="102">
        <f>SUM('Week end sollievo'!B27:B28)</f>
        <v>2</v>
      </c>
      <c r="C35" s="102">
        <f>SUM('Week end sollievo'!C27:C28)</f>
        <v>1</v>
      </c>
      <c r="D35" s="102">
        <f>SUM('Week end sollievo'!D27:D28)</f>
        <v>1</v>
      </c>
      <c r="E35" s="102">
        <f>SUM('Week end sollievo'!E27:E28)</f>
        <v>2</v>
      </c>
      <c r="F35" s="102">
        <v>0</v>
      </c>
      <c r="G35" s="102"/>
      <c r="H35" s="102"/>
      <c r="I35" s="102"/>
      <c r="J35" s="102"/>
      <c r="K35" s="105"/>
      <c r="L35" s="83">
        <v>0</v>
      </c>
      <c r="M35" s="241">
        <v>838.45</v>
      </c>
    </row>
    <row r="36" spans="1:14" s="302" customFormat="1" ht="15" customHeight="1">
      <c r="A36" s="104" t="s">
        <v>54</v>
      </c>
      <c r="B36" s="300">
        <f>B12+B18+B32+B35</f>
        <v>8</v>
      </c>
      <c r="C36" s="300">
        <f>C12+C18+C32+C35</f>
        <v>4</v>
      </c>
      <c r="D36" s="300">
        <f>D12+D18+D32+D35</f>
        <v>5</v>
      </c>
      <c r="E36" s="300">
        <f>E12+E18+E32+E35</f>
        <v>7</v>
      </c>
      <c r="F36" s="300">
        <f>F12+F18+F32+F35</f>
        <v>1</v>
      </c>
      <c r="G36" s="301"/>
      <c r="H36" s="301"/>
      <c r="I36" s="300"/>
      <c r="J36" s="301"/>
      <c r="K36" s="301"/>
      <c r="L36" s="442">
        <v>0</v>
      </c>
      <c r="M36" s="442">
        <f>SUM(M4:M35)</f>
        <v>15999.9</v>
      </c>
      <c r="N36" s="397"/>
    </row>
    <row r="38" ht="12.75">
      <c r="A38" s="100" t="s">
        <v>142</v>
      </c>
    </row>
    <row r="39" ht="12.75">
      <c r="H39" s="355"/>
    </row>
    <row r="40" ht="12.75">
      <c r="H40" s="355"/>
    </row>
    <row r="41" ht="12.75">
      <c r="H41" s="355"/>
    </row>
    <row r="42" ht="12.75">
      <c r="H42" s="355"/>
    </row>
    <row r="43" ht="12.75">
      <c r="H43" s="355"/>
    </row>
    <row r="44" ht="12.75">
      <c r="H44" s="355"/>
    </row>
    <row r="45" ht="12.75">
      <c r="H45" s="355"/>
    </row>
    <row r="46" ht="12.75">
      <c r="H46" s="355"/>
    </row>
    <row r="47" ht="12.75">
      <c r="H47" s="355"/>
    </row>
    <row r="48" ht="12.75">
      <c r="H48" s="356"/>
    </row>
    <row r="49" ht="12.75">
      <c r="H49" s="357"/>
    </row>
    <row r="50" ht="12.75">
      <c r="H50" s="357"/>
    </row>
  </sheetData>
  <mergeCells count="2">
    <mergeCell ref="A2:M2"/>
    <mergeCell ref="A1:M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indexed="41"/>
  </sheetPr>
  <dimension ref="A1:IO38"/>
  <sheetViews>
    <sheetView workbookViewId="0" topLeftCell="A7">
      <selection activeCell="A32" sqref="A32:IV32"/>
    </sheetView>
  </sheetViews>
  <sheetFormatPr defaultColWidth="9.140625" defaultRowHeight="12.75"/>
  <cols>
    <col min="1" max="1" width="42.57421875" style="112" customWidth="1"/>
    <col min="2" max="4" width="9.140625" style="110" customWidth="1"/>
    <col min="5" max="5" width="9.28125" style="110" bestFit="1" customWidth="1"/>
    <col min="6" max="6" width="10.00390625" style="110" customWidth="1"/>
    <col min="7" max="7" width="15.7109375" style="110" customWidth="1"/>
    <col min="8" max="8" width="17.00390625" style="110" customWidth="1"/>
    <col min="9" max="9" width="11.8515625" style="122" customWidth="1"/>
    <col min="10" max="11" width="11.7109375" style="123" customWidth="1"/>
    <col min="12" max="12" width="20.28125" style="123" customWidth="1"/>
    <col min="13" max="13" width="16.8515625" style="123" customWidth="1"/>
    <col min="14" max="14" width="18.57421875" style="112" customWidth="1"/>
    <col min="15" max="15" width="9.57421875" style="112" bestFit="1" customWidth="1"/>
    <col min="16" max="16384" width="9.140625" style="112" customWidth="1"/>
  </cols>
  <sheetData>
    <row r="1" spans="1:15" s="109" customFormat="1" ht="30" customHeight="1">
      <c r="A1" s="491" t="s">
        <v>31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315" t="s">
        <v>131</v>
      </c>
      <c r="O1" s="110"/>
    </row>
    <row r="2" spans="1:15" ht="39" customHeight="1">
      <c r="A2" s="489" t="s">
        <v>58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01"/>
      <c r="O2" s="111"/>
    </row>
    <row r="3" spans="1:15" s="113" customFormat="1" ht="31.5" customHeight="1">
      <c r="A3" s="50" t="s">
        <v>78</v>
      </c>
      <c r="B3" s="125" t="s">
        <v>79</v>
      </c>
      <c r="C3" s="125" t="s">
        <v>14</v>
      </c>
      <c r="D3" s="125" t="s">
        <v>15</v>
      </c>
      <c r="E3" s="125" t="s">
        <v>68</v>
      </c>
      <c r="F3" s="125" t="s">
        <v>80</v>
      </c>
      <c r="G3" s="125" t="s">
        <v>69</v>
      </c>
      <c r="H3" s="50" t="s">
        <v>22</v>
      </c>
      <c r="I3" s="30" t="s">
        <v>75</v>
      </c>
      <c r="J3" s="129" t="s">
        <v>70</v>
      </c>
      <c r="K3" s="129" t="s">
        <v>74</v>
      </c>
      <c r="L3" s="129" t="s">
        <v>140</v>
      </c>
      <c r="M3" s="129" t="s">
        <v>135</v>
      </c>
      <c r="N3" s="492"/>
      <c r="O3" s="493"/>
    </row>
    <row r="4" spans="1:249" s="18" customFormat="1" ht="15" customHeight="1">
      <c r="A4" s="78" t="s">
        <v>17</v>
      </c>
      <c r="B4" s="125"/>
      <c r="C4" s="125"/>
      <c r="D4" s="125"/>
      <c r="E4" s="125"/>
      <c r="F4" s="125"/>
      <c r="G4" s="125"/>
      <c r="H4" s="62"/>
      <c r="I4" s="128"/>
      <c r="J4" s="243" t="s">
        <v>138</v>
      </c>
      <c r="K4" s="243"/>
      <c r="L4" s="176"/>
      <c r="M4" s="176"/>
      <c r="IH4" s="179"/>
      <c r="II4" s="179"/>
      <c r="IJ4" s="179"/>
      <c r="IK4" s="179"/>
      <c r="IL4" s="179"/>
      <c r="IM4" s="179"/>
      <c r="IN4" s="179"/>
      <c r="IO4" s="179"/>
    </row>
    <row r="5" spans="1:249" s="111" customFormat="1" ht="15" customHeight="1">
      <c r="A5" s="462"/>
      <c r="B5" s="114">
        <v>1</v>
      </c>
      <c r="C5" s="114"/>
      <c r="D5" s="114">
        <v>1</v>
      </c>
      <c r="E5" s="114">
        <v>1</v>
      </c>
      <c r="F5" s="114"/>
      <c r="G5" s="114">
        <v>1960</v>
      </c>
      <c r="H5" s="115" t="s">
        <v>93</v>
      </c>
      <c r="I5" s="402"/>
      <c r="J5" s="244">
        <f>121.17*101.5%</f>
        <v>122.98754999999998</v>
      </c>
      <c r="K5" s="244"/>
      <c r="L5" s="245"/>
      <c r="M5" s="245"/>
      <c r="N5" s="315">
        <v>40070158</v>
      </c>
      <c r="IH5" s="451"/>
      <c r="II5" s="451"/>
      <c r="IJ5" s="451"/>
      <c r="IK5" s="451"/>
      <c r="IL5" s="451"/>
      <c r="IM5" s="451"/>
      <c r="IN5" s="451"/>
      <c r="IO5" s="451"/>
    </row>
    <row r="6" spans="1:249" s="111" customFormat="1" ht="15" customHeight="1">
      <c r="A6" s="462"/>
      <c r="B6" s="114">
        <v>1</v>
      </c>
      <c r="C6" s="114">
        <v>1</v>
      </c>
      <c r="D6" s="114"/>
      <c r="E6" s="114">
        <v>1</v>
      </c>
      <c r="F6" s="114"/>
      <c r="G6" s="114">
        <v>1984</v>
      </c>
      <c r="H6" s="115" t="s">
        <v>94</v>
      </c>
      <c r="I6" s="402"/>
      <c r="J6" s="246">
        <f>(31.92+95.77)*101.7%*101.5%</f>
        <v>131.80864095</v>
      </c>
      <c r="K6" s="246"/>
      <c r="L6" s="245"/>
      <c r="M6" s="245"/>
      <c r="IH6" s="451"/>
      <c r="II6" s="451"/>
      <c r="IJ6" s="451"/>
      <c r="IK6" s="451"/>
      <c r="IL6" s="451"/>
      <c r="IM6" s="451"/>
      <c r="IN6" s="451"/>
      <c r="IO6" s="451"/>
    </row>
    <row r="7" spans="1:249" s="100" customFormat="1" ht="15" customHeight="1">
      <c r="A7" s="462"/>
      <c r="B7" s="114"/>
      <c r="C7" s="101"/>
      <c r="D7" s="101"/>
      <c r="E7" s="101"/>
      <c r="F7" s="101"/>
      <c r="G7" s="101">
        <v>1991</v>
      </c>
      <c r="H7" s="390" t="s">
        <v>19</v>
      </c>
      <c r="I7" s="402"/>
      <c r="J7" s="246">
        <v>913.5</v>
      </c>
      <c r="K7" s="246"/>
      <c r="L7" s="240"/>
      <c r="M7" s="240"/>
      <c r="IH7" s="411"/>
      <c r="II7" s="411"/>
      <c r="IJ7" s="411"/>
      <c r="IK7" s="411"/>
      <c r="IL7" s="411"/>
      <c r="IM7" s="411"/>
      <c r="IN7" s="411"/>
      <c r="IO7" s="411"/>
    </row>
    <row r="8" spans="1:13" s="100" customFormat="1" ht="15" customHeight="1">
      <c r="A8" s="462"/>
      <c r="B8" s="101">
        <v>1</v>
      </c>
      <c r="C8" s="101">
        <v>1</v>
      </c>
      <c r="D8" s="101"/>
      <c r="E8" s="101">
        <v>1</v>
      </c>
      <c r="F8" s="101"/>
      <c r="G8" s="101">
        <v>1953</v>
      </c>
      <c r="H8" s="115" t="s">
        <v>95</v>
      </c>
      <c r="I8" s="403"/>
      <c r="J8" s="244">
        <v>148.91</v>
      </c>
      <c r="K8" s="244"/>
      <c r="L8" s="101"/>
      <c r="M8" s="101"/>
    </row>
    <row r="9" spans="1:13" s="100" customFormat="1" ht="15" customHeight="1">
      <c r="A9" s="462"/>
      <c r="B9" s="114">
        <v>1</v>
      </c>
      <c r="C9" s="101"/>
      <c r="D9" s="101">
        <v>1</v>
      </c>
      <c r="E9" s="101"/>
      <c r="F9" s="101">
        <v>1</v>
      </c>
      <c r="G9" s="101">
        <v>1978</v>
      </c>
      <c r="H9" s="101" t="s">
        <v>19</v>
      </c>
      <c r="I9" s="402"/>
      <c r="J9" s="246">
        <v>610</v>
      </c>
      <c r="K9" s="246"/>
      <c r="L9" s="240"/>
      <c r="M9" s="240"/>
    </row>
    <row r="10" spans="1:15" s="117" customFormat="1" ht="15" customHeight="1">
      <c r="A10" s="64" t="s">
        <v>53</v>
      </c>
      <c r="B10" s="80">
        <f>SUM(B5:B9)</f>
        <v>4</v>
      </c>
      <c r="C10" s="80">
        <f>SUM(C6:C9)</f>
        <v>2</v>
      </c>
      <c r="D10" s="80">
        <f>SUM(D6:D9)</f>
        <v>1</v>
      </c>
      <c r="E10" s="80">
        <f>SUM(E6:E9)</f>
        <v>2</v>
      </c>
      <c r="F10" s="80">
        <f>SUM(F6:F9)</f>
        <v>1</v>
      </c>
      <c r="G10" s="80"/>
      <c r="H10" s="81"/>
      <c r="I10" s="80"/>
      <c r="J10" s="83"/>
      <c r="K10" s="83"/>
      <c r="L10" s="83">
        <v>5773.89</v>
      </c>
      <c r="M10" s="83">
        <v>2397.63</v>
      </c>
      <c r="O10" s="391"/>
    </row>
    <row r="11" spans="1:14" s="18" customFormat="1" ht="15" customHeight="1">
      <c r="A11" s="78" t="s">
        <v>9</v>
      </c>
      <c r="B11" s="125"/>
      <c r="C11" s="125"/>
      <c r="D11" s="125"/>
      <c r="E11" s="125"/>
      <c r="F11" s="125"/>
      <c r="G11" s="125"/>
      <c r="H11" s="63"/>
      <c r="I11" s="128"/>
      <c r="J11" s="243"/>
      <c r="K11" s="243"/>
      <c r="L11" s="176"/>
      <c r="M11" s="176"/>
      <c r="N11" s="330"/>
    </row>
    <row r="12" spans="1:14" s="111" customFormat="1" ht="15" customHeight="1">
      <c r="A12" s="462"/>
      <c r="B12" s="114">
        <v>1</v>
      </c>
      <c r="C12" s="114">
        <v>1</v>
      </c>
      <c r="D12" s="114"/>
      <c r="E12" s="114">
        <v>1</v>
      </c>
      <c r="F12" s="114"/>
      <c r="G12" s="114">
        <v>1987</v>
      </c>
      <c r="H12" s="115" t="s">
        <v>19</v>
      </c>
      <c r="I12" s="402"/>
      <c r="J12" s="246">
        <v>913.5</v>
      </c>
      <c r="K12" s="246"/>
      <c r="L12" s="245"/>
      <c r="M12" s="245"/>
      <c r="N12" s="450">
        <v>40070195</v>
      </c>
    </row>
    <row r="13" spans="1:13" s="111" customFormat="1" ht="15" customHeight="1">
      <c r="A13" s="462"/>
      <c r="B13" s="114">
        <v>1</v>
      </c>
      <c r="C13" s="114"/>
      <c r="D13" s="114">
        <v>1</v>
      </c>
      <c r="E13" s="114">
        <v>1</v>
      </c>
      <c r="F13" s="114"/>
      <c r="G13" s="114">
        <v>1970</v>
      </c>
      <c r="H13" s="115" t="s">
        <v>95</v>
      </c>
      <c r="I13" s="116"/>
      <c r="J13" s="246">
        <v>148.91</v>
      </c>
      <c r="K13" s="245"/>
      <c r="L13" s="245"/>
      <c r="M13" s="245"/>
    </row>
    <row r="14" spans="1:13" s="111" customFormat="1" ht="15" customHeight="1">
      <c r="A14" s="462"/>
      <c r="B14" s="114">
        <v>1</v>
      </c>
      <c r="C14" s="114">
        <v>1</v>
      </c>
      <c r="D14" s="114"/>
      <c r="E14" s="114">
        <v>1</v>
      </c>
      <c r="F14" s="114"/>
      <c r="G14" s="114">
        <v>1984</v>
      </c>
      <c r="H14" s="115" t="s">
        <v>95</v>
      </c>
      <c r="I14" s="116"/>
      <c r="J14" s="246">
        <v>148.91</v>
      </c>
      <c r="K14" s="245"/>
      <c r="L14" s="245"/>
      <c r="M14" s="245"/>
    </row>
    <row r="15" spans="1:15" s="117" customFormat="1" ht="15" customHeight="1">
      <c r="A15" s="64" t="s">
        <v>4</v>
      </c>
      <c r="B15" s="127">
        <f>SUM(B12:B12)</f>
        <v>1</v>
      </c>
      <c r="C15" s="127">
        <f>SUM(C12:C12)</f>
        <v>1</v>
      </c>
      <c r="D15" s="127">
        <f>SUM(D12:D12)</f>
        <v>0</v>
      </c>
      <c r="E15" s="127">
        <f>SUM(E12:E12)</f>
        <v>1</v>
      </c>
      <c r="F15" s="127"/>
      <c r="G15" s="81"/>
      <c r="H15" s="81"/>
      <c r="I15" s="80"/>
      <c r="J15" s="83"/>
      <c r="K15" s="83"/>
      <c r="L15" s="83">
        <f>SUM(L12:L12)</f>
        <v>0</v>
      </c>
      <c r="M15" s="83">
        <v>2420.28</v>
      </c>
      <c r="O15" s="179"/>
    </row>
    <row r="16" spans="1:13" s="48" customFormat="1" ht="15" customHeight="1">
      <c r="A16" s="108" t="s">
        <v>12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s="111" customFormat="1" ht="15" customHeight="1">
      <c r="A17" s="462"/>
      <c r="B17" s="114">
        <v>1</v>
      </c>
      <c r="C17" s="114"/>
      <c r="D17" s="114">
        <v>1</v>
      </c>
      <c r="E17" s="114">
        <v>1</v>
      </c>
      <c r="F17" s="114"/>
      <c r="G17" s="114">
        <v>1986</v>
      </c>
      <c r="H17" s="115" t="s">
        <v>145</v>
      </c>
      <c r="I17" s="402"/>
      <c r="J17" s="246">
        <f>(31.92+95.77)*101.7%*101.5%</f>
        <v>131.80864095</v>
      </c>
      <c r="K17" s="246"/>
      <c r="L17" s="245"/>
      <c r="M17" s="245"/>
    </row>
    <row r="18" spans="1:13" s="103" customFormat="1" ht="15" customHeight="1">
      <c r="A18" s="65" t="s">
        <v>20</v>
      </c>
      <c r="B18" s="102">
        <f>SUM(B15)</f>
        <v>1</v>
      </c>
      <c r="C18" s="102"/>
      <c r="D18" s="102">
        <f>SUM(D17)</f>
        <v>1</v>
      </c>
      <c r="E18" s="102">
        <f>SUM(E15)</f>
        <v>1</v>
      </c>
      <c r="F18" s="102">
        <v>0</v>
      </c>
      <c r="G18" s="102"/>
      <c r="H18" s="105"/>
      <c r="I18" s="102"/>
      <c r="J18" s="102"/>
      <c r="K18" s="105"/>
      <c r="L18" s="83">
        <v>0</v>
      </c>
      <c r="M18" s="83">
        <v>0</v>
      </c>
    </row>
    <row r="19" spans="1:13" s="18" customFormat="1" ht="15" customHeight="1">
      <c r="A19" s="78" t="s">
        <v>10</v>
      </c>
      <c r="B19" s="125"/>
      <c r="C19" s="125"/>
      <c r="D19" s="125"/>
      <c r="E19" s="125"/>
      <c r="F19" s="125"/>
      <c r="G19" s="125"/>
      <c r="H19" s="62"/>
      <c r="I19" s="126"/>
      <c r="J19" s="242"/>
      <c r="K19" s="242"/>
      <c r="L19" s="243"/>
      <c r="M19" s="243"/>
    </row>
    <row r="20" spans="1:13" s="111" customFormat="1" ht="15" customHeight="1">
      <c r="A20" s="462"/>
      <c r="B20" s="114">
        <v>1</v>
      </c>
      <c r="C20" s="114">
        <v>1</v>
      </c>
      <c r="D20" s="114"/>
      <c r="E20" s="114">
        <v>1</v>
      </c>
      <c r="F20" s="114"/>
      <c r="G20" s="114">
        <v>1958</v>
      </c>
      <c r="H20" s="115" t="s">
        <v>95</v>
      </c>
      <c r="I20" s="402"/>
      <c r="J20" s="244">
        <v>148.91</v>
      </c>
      <c r="K20" s="244"/>
      <c r="L20" s="245"/>
      <c r="M20" s="245"/>
    </row>
    <row r="21" spans="1:13" s="111" customFormat="1" ht="15" customHeight="1">
      <c r="A21" s="462"/>
      <c r="B21" s="114">
        <v>1</v>
      </c>
      <c r="C21" s="114">
        <v>1</v>
      </c>
      <c r="D21" s="114"/>
      <c r="E21" s="114">
        <v>1</v>
      </c>
      <c r="F21" s="114"/>
      <c r="G21" s="114">
        <v>1950</v>
      </c>
      <c r="H21" s="115" t="s">
        <v>95</v>
      </c>
      <c r="I21" s="402"/>
      <c r="J21" s="244">
        <v>148.91</v>
      </c>
      <c r="K21" s="244"/>
      <c r="L21" s="245"/>
      <c r="M21" s="245"/>
    </row>
    <row r="22" spans="1:15" s="117" customFormat="1" ht="15" customHeight="1">
      <c r="A22" s="64" t="s">
        <v>41</v>
      </c>
      <c r="B22" s="127">
        <f>SUM(B20:B21)</f>
        <v>2</v>
      </c>
      <c r="C22" s="127">
        <f>SUM(C20:C21)</f>
        <v>2</v>
      </c>
      <c r="D22" s="127">
        <f>SUM(D20:D21)</f>
        <v>0</v>
      </c>
      <c r="E22" s="127">
        <f>SUM(E20:E21)</f>
        <v>2</v>
      </c>
      <c r="F22" s="127"/>
      <c r="G22" s="81"/>
      <c r="H22" s="81"/>
      <c r="I22" s="80"/>
      <c r="J22" s="83"/>
      <c r="K22" s="83"/>
      <c r="L22" s="83">
        <f>SUM(L21:L21)</f>
        <v>0</v>
      </c>
      <c r="M22" s="83">
        <v>2155.31</v>
      </c>
      <c r="O22" s="179"/>
    </row>
    <row r="23" spans="1:13" s="18" customFormat="1" ht="15" customHeight="1">
      <c r="A23" s="78" t="s">
        <v>11</v>
      </c>
      <c r="B23" s="125"/>
      <c r="C23" s="125"/>
      <c r="D23" s="125"/>
      <c r="E23" s="125"/>
      <c r="F23" s="125"/>
      <c r="G23" s="125"/>
      <c r="H23" s="62"/>
      <c r="I23" s="126"/>
      <c r="J23" s="242"/>
      <c r="K23" s="242"/>
      <c r="L23" s="243"/>
      <c r="M23" s="243"/>
    </row>
    <row r="24" spans="1:13" s="111" customFormat="1" ht="15" customHeight="1">
      <c r="A24" s="462"/>
      <c r="B24" s="114">
        <v>1</v>
      </c>
      <c r="C24" s="114">
        <v>1</v>
      </c>
      <c r="D24" s="121"/>
      <c r="E24" s="114">
        <v>1</v>
      </c>
      <c r="F24" s="121"/>
      <c r="G24" s="114">
        <v>1981</v>
      </c>
      <c r="H24" s="115" t="s">
        <v>19</v>
      </c>
      <c r="I24" s="402"/>
      <c r="J24" s="246">
        <v>913.5</v>
      </c>
      <c r="K24" s="246"/>
      <c r="L24" s="245"/>
      <c r="M24" s="245"/>
    </row>
    <row r="25" spans="1:15" s="248" customFormat="1" ht="15" customHeight="1">
      <c r="A25" s="64" t="s">
        <v>5</v>
      </c>
      <c r="B25" s="127">
        <f>SUM(B24)</f>
        <v>1</v>
      </c>
      <c r="C25" s="127">
        <f>SUM(C24)</f>
        <v>1</v>
      </c>
      <c r="D25" s="127"/>
      <c r="E25" s="127">
        <f>SUM(E24)</f>
        <v>1</v>
      </c>
      <c r="F25" s="127"/>
      <c r="G25" s="81"/>
      <c r="H25" s="81"/>
      <c r="I25" s="80"/>
      <c r="J25" s="83"/>
      <c r="K25" s="83"/>
      <c r="L25" s="83">
        <f>SUM(L24:L24)</f>
        <v>0</v>
      </c>
      <c r="M25" s="83">
        <v>3121</v>
      </c>
      <c r="O25" s="179"/>
    </row>
    <row r="26" spans="1:13" s="18" customFormat="1" ht="15" customHeight="1">
      <c r="A26" s="78" t="s">
        <v>13</v>
      </c>
      <c r="B26" s="125"/>
      <c r="C26" s="125"/>
      <c r="D26" s="125"/>
      <c r="E26" s="125"/>
      <c r="F26" s="125"/>
      <c r="G26" s="125"/>
      <c r="H26" s="62"/>
      <c r="I26" s="126"/>
      <c r="J26" s="242"/>
      <c r="K26" s="242"/>
      <c r="L26" s="243"/>
      <c r="M26" s="243"/>
    </row>
    <row r="27" spans="1:13" s="361" customFormat="1" ht="15" customHeight="1">
      <c r="A27" s="462"/>
      <c r="B27" s="358">
        <v>1</v>
      </c>
      <c r="C27" s="358"/>
      <c r="D27" s="358">
        <v>1</v>
      </c>
      <c r="E27" s="358">
        <v>1</v>
      </c>
      <c r="F27" s="358"/>
      <c r="G27" s="114">
        <v>1959</v>
      </c>
      <c r="H27" s="390" t="s">
        <v>95</v>
      </c>
      <c r="I27" s="416"/>
      <c r="J27" s="246">
        <v>148.91</v>
      </c>
      <c r="K27" s="246"/>
      <c r="L27" s="240"/>
      <c r="M27" s="240"/>
    </row>
    <row r="28" spans="1:13" s="361" customFormat="1" ht="15" customHeight="1">
      <c r="A28" s="462"/>
      <c r="B28" s="358">
        <v>1</v>
      </c>
      <c r="C28" s="358">
        <v>1</v>
      </c>
      <c r="D28" s="358"/>
      <c r="E28" s="358">
        <v>1</v>
      </c>
      <c r="F28" s="358"/>
      <c r="G28" s="114">
        <v>1965</v>
      </c>
      <c r="H28" s="390" t="s">
        <v>95</v>
      </c>
      <c r="I28" s="416"/>
      <c r="J28" s="246">
        <v>148.91</v>
      </c>
      <c r="K28" s="246"/>
      <c r="L28" s="240"/>
      <c r="M28" s="240"/>
    </row>
    <row r="29" spans="1:15" s="117" customFormat="1" ht="15" customHeight="1">
      <c r="A29" s="64" t="s">
        <v>21</v>
      </c>
      <c r="B29" s="127">
        <f>SUM(B27:B28)</f>
        <v>2</v>
      </c>
      <c r="C29" s="127">
        <f>SUM(C27:C28)</f>
        <v>1</v>
      </c>
      <c r="D29" s="127">
        <f>SUM(D27:D28)</f>
        <v>1</v>
      </c>
      <c r="E29" s="127">
        <f>SUM(E27:E28)</f>
        <v>2</v>
      </c>
      <c r="F29" s="127">
        <f>SUM(F27:F28)</f>
        <v>0</v>
      </c>
      <c r="G29" s="81"/>
      <c r="H29" s="81"/>
      <c r="I29" s="80"/>
      <c r="J29" s="83"/>
      <c r="K29" s="83"/>
      <c r="L29" s="83">
        <v>0</v>
      </c>
      <c r="M29" s="83">
        <v>0</v>
      </c>
      <c r="O29" s="179"/>
    </row>
    <row r="30" spans="1:13" s="117" customFormat="1" ht="15" customHeight="1">
      <c r="A30" s="68" t="s">
        <v>54</v>
      </c>
      <c r="B30" s="130">
        <f>B10+'Week end autonomia'!B15+B15+B22+B25</f>
        <v>8</v>
      </c>
      <c r="C30" s="130">
        <f>C10+'Week end autonomia'!C15+C15+C22+C25</f>
        <v>6</v>
      </c>
      <c r="D30" s="130">
        <f>D10+'Week end autonomia'!D15+D15+D22+D25</f>
        <v>1</v>
      </c>
      <c r="E30" s="130">
        <f>E10+'Week end autonomia'!E15+E15+E22+E25</f>
        <v>6</v>
      </c>
      <c r="F30" s="130">
        <f>F10+'Week end autonomia'!F15+F15+F22+F25</f>
        <v>1</v>
      </c>
      <c r="G30" s="131"/>
      <c r="H30" s="131"/>
      <c r="I30" s="130"/>
      <c r="J30" s="83"/>
      <c r="K30" s="83"/>
      <c r="L30" s="237">
        <f>L10+L15+L22+L25</f>
        <v>5773.89</v>
      </c>
      <c r="M30" s="237">
        <f>M10+M15+M22+M25</f>
        <v>10094.22</v>
      </c>
    </row>
    <row r="32" ht="12.75">
      <c r="A32" s="111"/>
    </row>
    <row r="33" ht="12.75">
      <c r="A33" s="111"/>
    </row>
    <row r="34" ht="12.75">
      <c r="A34" s="111"/>
    </row>
    <row r="35" ht="12.75">
      <c r="A35" s="111"/>
    </row>
    <row r="36" ht="12.75">
      <c r="A36" s="111"/>
    </row>
    <row r="37" ht="12.75">
      <c r="A37" s="111"/>
    </row>
    <row r="38" ht="12.75">
      <c r="A38" s="111"/>
    </row>
  </sheetData>
  <mergeCells count="3">
    <mergeCell ref="A2:M2"/>
    <mergeCell ref="A1:M1"/>
    <mergeCell ref="N3:O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indexed="57"/>
  </sheetPr>
  <dimension ref="A1:BW101"/>
  <sheetViews>
    <sheetView workbookViewId="0" topLeftCell="A85">
      <selection activeCell="A93" sqref="A93"/>
    </sheetView>
  </sheetViews>
  <sheetFormatPr defaultColWidth="11.421875" defaultRowHeight="12.75"/>
  <cols>
    <col min="1" max="1" width="43.140625" style="12" customWidth="1"/>
    <col min="2" max="2" width="10.7109375" style="9" customWidth="1"/>
    <col min="3" max="4" width="7.7109375" style="13" customWidth="1"/>
    <col min="5" max="5" width="9.140625" style="13" customWidth="1"/>
    <col min="6" max="6" width="10.57421875" style="13" customWidth="1"/>
    <col min="7" max="7" width="10.8515625" style="9" customWidth="1"/>
    <col min="8" max="8" width="16.421875" style="9" customWidth="1"/>
    <col min="9" max="9" width="18.421875" style="9" customWidth="1"/>
    <col min="10" max="10" width="11.421875" style="13" customWidth="1"/>
    <col min="11" max="11" width="9.140625" style="143" customWidth="1"/>
    <col min="12" max="13" width="14.7109375" style="28" customWidth="1"/>
    <col min="14" max="14" width="14.57421875" style="317" customWidth="1"/>
    <col min="15" max="15" width="14.00390625" style="317" customWidth="1"/>
    <col min="16" max="16" width="12.57421875" style="317" customWidth="1"/>
    <col min="17" max="75" width="11.421875" style="317" customWidth="1"/>
    <col min="76" max="16384" width="11.421875" style="12" customWidth="1"/>
  </cols>
  <sheetData>
    <row r="1" spans="1:75" s="132" customFormat="1" ht="30" customHeight="1">
      <c r="A1" s="479" t="s">
        <v>32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312" t="s">
        <v>34</v>
      </c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</row>
    <row r="2" spans="1:75" s="132" customFormat="1" ht="39" customHeight="1">
      <c r="A2" s="480" t="s">
        <v>66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00"/>
      <c r="O2" s="393"/>
      <c r="P2" s="393"/>
      <c r="Q2" s="36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</row>
    <row r="3" spans="1:13" ht="36.75" customHeight="1">
      <c r="A3" s="50" t="s">
        <v>78</v>
      </c>
      <c r="B3" s="30" t="s">
        <v>79</v>
      </c>
      <c r="C3" s="34" t="s">
        <v>14</v>
      </c>
      <c r="D3" s="34" t="s">
        <v>15</v>
      </c>
      <c r="E3" s="34" t="s">
        <v>68</v>
      </c>
      <c r="F3" s="34" t="s">
        <v>80</v>
      </c>
      <c r="G3" s="30" t="s">
        <v>69</v>
      </c>
      <c r="H3" s="50" t="s">
        <v>22</v>
      </c>
      <c r="I3" s="50" t="s">
        <v>81</v>
      </c>
      <c r="J3" s="34" t="s">
        <v>82</v>
      </c>
      <c r="K3" s="31" t="s">
        <v>70</v>
      </c>
      <c r="L3" s="32" t="s">
        <v>71</v>
      </c>
      <c r="M3" s="239" t="s">
        <v>83</v>
      </c>
    </row>
    <row r="4" spans="1:75" s="134" customFormat="1" ht="19.5" customHeight="1">
      <c r="A4" s="69"/>
      <c r="B4" s="30"/>
      <c r="C4" s="34"/>
      <c r="D4" s="34"/>
      <c r="E4" s="34"/>
      <c r="F4" s="34"/>
      <c r="G4" s="30"/>
      <c r="H4" s="50"/>
      <c r="I4" s="50"/>
      <c r="J4" s="34" t="s">
        <v>52</v>
      </c>
      <c r="K4" s="133"/>
      <c r="L4" s="239" t="s">
        <v>16</v>
      </c>
      <c r="M4" s="239"/>
      <c r="N4" s="417"/>
      <c r="O4" s="418"/>
      <c r="P4" s="418"/>
      <c r="Q4" s="4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</row>
    <row r="5" spans="1:75" s="155" customFormat="1" ht="15" customHeight="1">
      <c r="A5" s="154" t="s">
        <v>7</v>
      </c>
      <c r="B5" s="150"/>
      <c r="C5" s="151"/>
      <c r="D5" s="151"/>
      <c r="E5" s="151"/>
      <c r="F5" s="151"/>
      <c r="G5" s="150"/>
      <c r="H5" s="150"/>
      <c r="I5" s="150"/>
      <c r="J5" s="151"/>
      <c r="K5" s="152"/>
      <c r="L5" s="249"/>
      <c r="M5" s="249"/>
      <c r="N5" s="419"/>
      <c r="O5" s="418"/>
      <c r="P5" s="418"/>
      <c r="Q5" s="418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</row>
    <row r="6" spans="1:17" ht="15" customHeight="1">
      <c r="A6" s="463"/>
      <c r="B6" s="10">
        <v>1</v>
      </c>
      <c r="C6" s="11"/>
      <c r="D6" s="11">
        <v>1</v>
      </c>
      <c r="E6" s="11">
        <v>1</v>
      </c>
      <c r="F6" s="11"/>
      <c r="G6" s="10">
        <v>1980</v>
      </c>
      <c r="H6" s="20" t="s">
        <v>96</v>
      </c>
      <c r="I6" s="161" t="s">
        <v>94</v>
      </c>
      <c r="J6" s="11">
        <v>12</v>
      </c>
      <c r="K6" s="76">
        <f>2511.34</f>
        <v>2511.34</v>
      </c>
      <c r="L6" s="250">
        <f>(J6*K6)*25%</f>
        <v>7534.02</v>
      </c>
      <c r="M6" s="250"/>
      <c r="N6" s="419"/>
      <c r="O6" s="418"/>
      <c r="P6" s="418"/>
      <c r="Q6" s="418"/>
    </row>
    <row r="7" spans="1:17" ht="15" customHeight="1">
      <c r="A7" s="463"/>
      <c r="B7" s="10">
        <v>1</v>
      </c>
      <c r="C7" s="11">
        <v>1</v>
      </c>
      <c r="D7" s="11"/>
      <c r="E7" s="11">
        <v>1</v>
      </c>
      <c r="F7" s="11"/>
      <c r="G7" s="10">
        <v>1975</v>
      </c>
      <c r="H7" s="20" t="s">
        <v>97</v>
      </c>
      <c r="I7" s="161" t="s">
        <v>110</v>
      </c>
      <c r="J7" s="11">
        <v>11</v>
      </c>
      <c r="K7" s="76">
        <f>1779.96</f>
        <v>1779.96</v>
      </c>
      <c r="L7" s="250">
        <f>(J7*K7)*50%</f>
        <v>9789.78</v>
      </c>
      <c r="M7" s="250"/>
      <c r="N7" s="419"/>
      <c r="O7" s="418"/>
      <c r="P7" s="418"/>
      <c r="Q7" s="418"/>
    </row>
    <row r="8" spans="1:75" s="140" customFormat="1" ht="15" customHeight="1">
      <c r="A8" s="463"/>
      <c r="B8" s="136">
        <v>1</v>
      </c>
      <c r="C8" s="137"/>
      <c r="D8" s="138">
        <v>1</v>
      </c>
      <c r="E8" s="138">
        <v>1</v>
      </c>
      <c r="F8" s="138"/>
      <c r="G8" s="139">
        <v>1973</v>
      </c>
      <c r="H8" s="139" t="s">
        <v>98</v>
      </c>
      <c r="I8" s="139" t="s">
        <v>23</v>
      </c>
      <c r="J8" s="11"/>
      <c r="K8" s="162"/>
      <c r="L8" s="250">
        <v>5985.6</v>
      </c>
      <c r="M8" s="252"/>
      <c r="N8" s="420"/>
      <c r="O8" s="392"/>
      <c r="P8" s="392"/>
      <c r="Q8" s="392"/>
      <c r="R8" s="374"/>
      <c r="S8" s="374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</row>
    <row r="9" spans="1:75" s="140" customFormat="1" ht="15" customHeight="1">
      <c r="A9" s="335" t="s">
        <v>161</v>
      </c>
      <c r="B9" s="136"/>
      <c r="C9" s="137"/>
      <c r="D9" s="138"/>
      <c r="E9" s="138"/>
      <c r="F9" s="138"/>
      <c r="G9" s="139"/>
      <c r="H9" s="139"/>
      <c r="I9" s="139"/>
      <c r="J9" s="11"/>
      <c r="K9" s="162"/>
      <c r="L9" s="251"/>
      <c r="M9" s="252">
        <f>7878.51/3</f>
        <v>2626.17</v>
      </c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</row>
    <row r="10" spans="1:75" s="140" customFormat="1" ht="15" customHeight="1">
      <c r="A10" s="145" t="s">
        <v>1</v>
      </c>
      <c r="B10" s="146">
        <f>SUM(B6:B8)</f>
        <v>3</v>
      </c>
      <c r="C10" s="147">
        <f>SUM(C6:C8)</f>
        <v>1</v>
      </c>
      <c r="D10" s="148">
        <f>SUM(D6:D8)</f>
        <v>2</v>
      </c>
      <c r="E10" s="148">
        <f>SUM(E6:E8)</f>
        <v>3</v>
      </c>
      <c r="F10" s="148"/>
      <c r="G10" s="149"/>
      <c r="H10" s="149"/>
      <c r="I10" s="149"/>
      <c r="J10" s="148"/>
      <c r="K10" s="163"/>
      <c r="L10" s="253">
        <f>SUM(L6:L7)</f>
        <v>17323.800000000003</v>
      </c>
      <c r="M10" s="253">
        <f>SUM(M9)</f>
        <v>2626.17</v>
      </c>
      <c r="N10" s="320"/>
      <c r="O10" s="362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</row>
    <row r="11" spans="1:75" s="135" customFormat="1" ht="15" customHeight="1">
      <c r="A11" s="154" t="s">
        <v>17</v>
      </c>
      <c r="B11" s="150"/>
      <c r="C11" s="151"/>
      <c r="D11" s="151"/>
      <c r="E11" s="151"/>
      <c r="F11" s="151"/>
      <c r="G11" s="150"/>
      <c r="H11" s="150"/>
      <c r="I11" s="150"/>
      <c r="J11" s="151"/>
      <c r="K11" s="164"/>
      <c r="L11" s="249"/>
      <c r="M11" s="249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</row>
    <row r="12" spans="1:14" ht="15" customHeight="1">
      <c r="A12" s="463"/>
      <c r="B12" s="136">
        <v>1</v>
      </c>
      <c r="C12" s="137">
        <v>1</v>
      </c>
      <c r="D12" s="11"/>
      <c r="E12" s="11">
        <v>1</v>
      </c>
      <c r="F12" s="11"/>
      <c r="G12" s="10">
        <v>1975</v>
      </c>
      <c r="H12" s="139" t="s">
        <v>100</v>
      </c>
      <c r="I12" s="139" t="s">
        <v>23</v>
      </c>
      <c r="J12" s="11">
        <v>232</v>
      </c>
      <c r="K12" s="76"/>
      <c r="L12" s="252"/>
      <c r="M12" s="252"/>
      <c r="N12" s="337"/>
    </row>
    <row r="13" spans="1:14" ht="15" customHeight="1">
      <c r="A13" s="463"/>
      <c r="B13" s="136">
        <v>1</v>
      </c>
      <c r="C13" s="137">
        <v>1</v>
      </c>
      <c r="D13" s="11"/>
      <c r="E13" s="11">
        <v>1</v>
      </c>
      <c r="F13" s="11"/>
      <c r="G13" s="10">
        <v>1959</v>
      </c>
      <c r="H13" s="139" t="s">
        <v>99</v>
      </c>
      <c r="I13" s="139" t="s">
        <v>23</v>
      </c>
      <c r="J13" s="11">
        <v>232</v>
      </c>
      <c r="K13" s="162"/>
      <c r="L13" s="252"/>
      <c r="M13" s="252"/>
      <c r="N13" s="337"/>
    </row>
    <row r="14" spans="1:13" ht="15" customHeight="1">
      <c r="A14" s="463"/>
      <c r="B14" s="136">
        <v>1</v>
      </c>
      <c r="C14" s="137"/>
      <c r="D14" s="11">
        <v>1</v>
      </c>
      <c r="E14" s="11">
        <v>1</v>
      </c>
      <c r="F14" s="11"/>
      <c r="G14" s="10">
        <v>1963</v>
      </c>
      <c r="H14" s="139" t="s">
        <v>100</v>
      </c>
      <c r="I14" s="139" t="s">
        <v>23</v>
      </c>
      <c r="J14" s="11">
        <v>232</v>
      </c>
      <c r="K14" s="162"/>
      <c r="L14" s="252"/>
      <c r="M14" s="252"/>
    </row>
    <row r="15" spans="1:13" ht="15" customHeight="1">
      <c r="A15" s="463"/>
      <c r="B15" s="136">
        <v>1</v>
      </c>
      <c r="C15" s="137">
        <v>1</v>
      </c>
      <c r="D15" s="11"/>
      <c r="E15" s="11">
        <v>1</v>
      </c>
      <c r="F15" s="11"/>
      <c r="G15" s="10">
        <v>1949</v>
      </c>
      <c r="H15" s="139" t="s">
        <v>100</v>
      </c>
      <c r="I15" s="139" t="s">
        <v>23</v>
      </c>
      <c r="J15" s="11">
        <v>232</v>
      </c>
      <c r="K15" s="162"/>
      <c r="L15" s="252"/>
      <c r="M15" s="252"/>
    </row>
    <row r="16" spans="1:14" ht="15" customHeight="1">
      <c r="A16" s="463"/>
      <c r="B16" s="136">
        <v>1</v>
      </c>
      <c r="C16" s="137"/>
      <c r="D16" s="11">
        <v>1</v>
      </c>
      <c r="E16" s="11">
        <v>1</v>
      </c>
      <c r="F16" s="11"/>
      <c r="G16" s="10">
        <v>1982</v>
      </c>
      <c r="H16" s="139" t="s">
        <v>101</v>
      </c>
      <c r="I16" s="139" t="s">
        <v>23</v>
      </c>
      <c r="J16" s="11">
        <v>232</v>
      </c>
      <c r="K16" s="162"/>
      <c r="L16" s="252"/>
      <c r="M16" s="252"/>
      <c r="N16" s="337"/>
    </row>
    <row r="17" spans="1:14" ht="15" customHeight="1">
      <c r="A17" s="463"/>
      <c r="B17" s="136">
        <v>1</v>
      </c>
      <c r="C17" s="137"/>
      <c r="D17" s="11">
        <v>1</v>
      </c>
      <c r="E17" s="11">
        <v>1</v>
      </c>
      <c r="F17" s="11"/>
      <c r="G17" s="10">
        <v>1952</v>
      </c>
      <c r="H17" s="139" t="s">
        <v>100</v>
      </c>
      <c r="I17" s="139" t="s">
        <v>23</v>
      </c>
      <c r="J17" s="11">
        <v>232</v>
      </c>
      <c r="K17" s="162"/>
      <c r="L17" s="252"/>
      <c r="M17" s="252"/>
      <c r="N17" s="337"/>
    </row>
    <row r="18" spans="1:13" ht="15" customHeight="1">
      <c r="A18" s="463"/>
      <c r="B18" s="136">
        <v>1</v>
      </c>
      <c r="C18" s="137"/>
      <c r="D18" s="11">
        <v>1</v>
      </c>
      <c r="E18" s="11">
        <v>1</v>
      </c>
      <c r="F18" s="11"/>
      <c r="G18" s="10">
        <v>1966</v>
      </c>
      <c r="H18" s="139" t="s">
        <v>99</v>
      </c>
      <c r="I18" s="139" t="s">
        <v>23</v>
      </c>
      <c r="J18" s="11">
        <v>232</v>
      </c>
      <c r="K18" s="162"/>
      <c r="L18" s="252"/>
      <c r="M18" s="252"/>
    </row>
    <row r="19" spans="1:13" ht="15" customHeight="1">
      <c r="A19" s="463"/>
      <c r="B19" s="136">
        <v>1</v>
      </c>
      <c r="C19" s="137"/>
      <c r="D19" s="11">
        <v>1</v>
      </c>
      <c r="E19" s="11">
        <v>1</v>
      </c>
      <c r="F19" s="11"/>
      <c r="G19" s="10">
        <v>1948</v>
      </c>
      <c r="H19" s="139" t="s">
        <v>100</v>
      </c>
      <c r="I19" s="139" t="s">
        <v>23</v>
      </c>
      <c r="J19" s="11">
        <v>232</v>
      </c>
      <c r="K19" s="162"/>
      <c r="L19" s="252"/>
      <c r="M19" s="252"/>
    </row>
    <row r="20" spans="1:13" ht="15" customHeight="1">
      <c r="A20" s="463"/>
      <c r="B20" s="136">
        <v>1</v>
      </c>
      <c r="C20" s="137">
        <v>1</v>
      </c>
      <c r="D20" s="11"/>
      <c r="E20" s="11">
        <v>1</v>
      </c>
      <c r="F20" s="11"/>
      <c r="G20" s="10">
        <v>1961</v>
      </c>
      <c r="H20" s="139" t="s">
        <v>99</v>
      </c>
      <c r="I20" s="139" t="s">
        <v>23</v>
      </c>
      <c r="J20" s="11">
        <v>232</v>
      </c>
      <c r="K20" s="162"/>
      <c r="L20" s="252"/>
      <c r="M20" s="252"/>
    </row>
    <row r="21" spans="1:13" ht="15" customHeight="1">
      <c r="A21" s="463"/>
      <c r="B21" s="141">
        <v>1</v>
      </c>
      <c r="C21" s="137"/>
      <c r="D21" s="11">
        <v>1</v>
      </c>
      <c r="E21" s="11">
        <v>1</v>
      </c>
      <c r="F21" s="11"/>
      <c r="G21" s="10">
        <v>1982</v>
      </c>
      <c r="H21" s="139" t="s">
        <v>101</v>
      </c>
      <c r="I21" s="139" t="s">
        <v>23</v>
      </c>
      <c r="J21" s="11">
        <v>232</v>
      </c>
      <c r="K21" s="363"/>
      <c r="L21" s="252"/>
      <c r="M21" s="252"/>
    </row>
    <row r="22" spans="1:13" ht="15" customHeight="1">
      <c r="A22" s="463"/>
      <c r="B22" s="136">
        <v>1</v>
      </c>
      <c r="C22" s="137">
        <v>1</v>
      </c>
      <c r="D22" s="11"/>
      <c r="E22" s="11">
        <v>1</v>
      </c>
      <c r="F22" s="11"/>
      <c r="G22" s="10">
        <v>1946</v>
      </c>
      <c r="H22" s="139" t="s">
        <v>99</v>
      </c>
      <c r="I22" s="139" t="s">
        <v>23</v>
      </c>
      <c r="J22" s="11">
        <v>232</v>
      </c>
      <c r="K22" s="162"/>
      <c r="L22" s="252"/>
      <c r="M22" s="252"/>
    </row>
    <row r="23" spans="1:13" ht="15" customHeight="1">
      <c r="A23" s="463"/>
      <c r="B23" s="136">
        <v>1</v>
      </c>
      <c r="C23" s="137"/>
      <c r="D23" s="11">
        <v>1</v>
      </c>
      <c r="E23" s="11"/>
      <c r="F23" s="11">
        <v>1</v>
      </c>
      <c r="G23" s="10">
        <v>1978</v>
      </c>
      <c r="H23" s="139" t="s">
        <v>101</v>
      </c>
      <c r="I23" s="139" t="s">
        <v>23</v>
      </c>
      <c r="J23" s="11">
        <v>232</v>
      </c>
      <c r="K23" s="162"/>
      <c r="L23" s="250"/>
      <c r="M23" s="252"/>
    </row>
    <row r="24" spans="1:13" ht="15" customHeight="1">
      <c r="A24" s="463"/>
      <c r="B24" s="136">
        <v>1</v>
      </c>
      <c r="C24" s="137"/>
      <c r="D24" s="11">
        <v>1</v>
      </c>
      <c r="E24" s="11">
        <v>1</v>
      </c>
      <c r="F24" s="11"/>
      <c r="G24" s="10">
        <v>1966</v>
      </c>
      <c r="H24" s="139" t="s">
        <v>99</v>
      </c>
      <c r="I24" s="139" t="s">
        <v>23</v>
      </c>
      <c r="J24" s="11">
        <v>232</v>
      </c>
      <c r="K24" s="162"/>
      <c r="L24" s="252"/>
      <c r="M24" s="252"/>
    </row>
    <row r="25" spans="1:13" ht="15" customHeight="1">
      <c r="A25" s="463"/>
      <c r="B25" s="136">
        <v>1</v>
      </c>
      <c r="C25" s="137">
        <v>1</v>
      </c>
      <c r="D25" s="11"/>
      <c r="E25" s="11">
        <v>1</v>
      </c>
      <c r="F25" s="11"/>
      <c r="G25" s="10">
        <v>1965</v>
      </c>
      <c r="H25" s="139" t="s">
        <v>100</v>
      </c>
      <c r="I25" s="139" t="s">
        <v>23</v>
      </c>
      <c r="J25" s="11">
        <v>232</v>
      </c>
      <c r="K25" s="162"/>
      <c r="L25" s="250">
        <v>66641.4</v>
      </c>
      <c r="M25" s="252"/>
    </row>
    <row r="26" spans="1:13" ht="15" customHeight="1">
      <c r="A26" s="463"/>
      <c r="B26" s="10">
        <v>1</v>
      </c>
      <c r="C26" s="11"/>
      <c r="D26" s="11">
        <v>1</v>
      </c>
      <c r="E26" s="11">
        <v>1</v>
      </c>
      <c r="F26" s="11"/>
      <c r="G26" s="10">
        <v>1979</v>
      </c>
      <c r="H26" s="20" t="s">
        <v>96</v>
      </c>
      <c r="I26" s="161" t="s">
        <v>94</v>
      </c>
      <c r="J26" s="11">
        <v>12</v>
      </c>
      <c r="K26" s="162">
        <v>2511.34</v>
      </c>
      <c r="L26" s="250">
        <f>(J26*K26)*25%</f>
        <v>7534.02</v>
      </c>
      <c r="M26" s="250"/>
    </row>
    <row r="27" spans="1:13" ht="15" customHeight="1">
      <c r="A27" s="463"/>
      <c r="B27" s="10">
        <v>1</v>
      </c>
      <c r="C27" s="11"/>
      <c r="D27" s="11">
        <v>1</v>
      </c>
      <c r="E27" s="11">
        <v>1</v>
      </c>
      <c r="F27" s="11"/>
      <c r="G27" s="10">
        <v>1960</v>
      </c>
      <c r="H27" s="161" t="s">
        <v>102</v>
      </c>
      <c r="I27" s="161" t="s">
        <v>94</v>
      </c>
      <c r="J27" s="11">
        <v>12</v>
      </c>
      <c r="K27" s="162">
        <v>2222.86</v>
      </c>
      <c r="L27" s="250">
        <f>(J27*K27)*25%</f>
        <v>6668.58</v>
      </c>
      <c r="M27" s="250"/>
    </row>
    <row r="28" spans="1:13" ht="15" customHeight="1">
      <c r="A28" s="463"/>
      <c r="B28" s="10">
        <v>1</v>
      </c>
      <c r="C28" s="11"/>
      <c r="D28" s="11">
        <v>1</v>
      </c>
      <c r="E28" s="11">
        <v>1</v>
      </c>
      <c r="F28" s="11"/>
      <c r="G28" s="10">
        <v>1964</v>
      </c>
      <c r="H28" s="20" t="s">
        <v>97</v>
      </c>
      <c r="I28" s="161" t="s">
        <v>110</v>
      </c>
      <c r="J28" s="11">
        <v>11</v>
      </c>
      <c r="K28" s="162">
        <v>1197.75</v>
      </c>
      <c r="L28" s="250">
        <f>(J28*K28)*50%</f>
        <v>6587.625</v>
      </c>
      <c r="M28" s="250"/>
    </row>
    <row r="29" spans="1:13" ht="15" customHeight="1">
      <c r="A29" s="463"/>
      <c r="B29" s="10">
        <v>1</v>
      </c>
      <c r="C29" s="11"/>
      <c r="D29" s="11">
        <v>1</v>
      </c>
      <c r="E29" s="11">
        <v>1</v>
      </c>
      <c r="F29" s="11"/>
      <c r="G29" s="10">
        <v>1966</v>
      </c>
      <c r="H29" s="20" t="s">
        <v>97</v>
      </c>
      <c r="I29" s="161" t="s">
        <v>110</v>
      </c>
      <c r="J29" s="11">
        <v>11</v>
      </c>
      <c r="K29" s="162">
        <v>1779.21</v>
      </c>
      <c r="L29" s="250">
        <f>(J29*K29)*50%</f>
        <v>9785.655</v>
      </c>
      <c r="M29" s="250"/>
    </row>
    <row r="30" spans="1:13" ht="15" customHeight="1">
      <c r="A30" s="463"/>
      <c r="B30" s="10">
        <v>1</v>
      </c>
      <c r="C30" s="11">
        <v>1</v>
      </c>
      <c r="D30" s="11"/>
      <c r="E30" s="11">
        <v>1</v>
      </c>
      <c r="F30" s="11"/>
      <c r="G30" s="10">
        <v>1984</v>
      </c>
      <c r="H30" s="20" t="s">
        <v>96</v>
      </c>
      <c r="I30" s="161" t="s">
        <v>94</v>
      </c>
      <c r="J30" s="11">
        <v>12</v>
      </c>
      <c r="K30" s="162">
        <v>2511.34</v>
      </c>
      <c r="L30" s="250">
        <f>(J30*K30)*25%</f>
        <v>7534.02</v>
      </c>
      <c r="M30" s="250"/>
    </row>
    <row r="31" spans="1:13" ht="15" customHeight="1">
      <c r="A31" s="463"/>
      <c r="B31" s="10">
        <v>1</v>
      </c>
      <c r="C31" s="11">
        <v>1</v>
      </c>
      <c r="D31" s="11"/>
      <c r="E31" s="11">
        <v>1</v>
      </c>
      <c r="F31" s="11"/>
      <c r="G31" s="10">
        <v>1953</v>
      </c>
      <c r="H31" s="20" t="s">
        <v>97</v>
      </c>
      <c r="I31" s="161" t="s">
        <v>110</v>
      </c>
      <c r="J31" s="11">
        <v>11</v>
      </c>
      <c r="K31" s="162">
        <v>1779.21</v>
      </c>
      <c r="L31" s="250">
        <f>(J31*K31)*50%</f>
        <v>9785.655</v>
      </c>
      <c r="M31" s="250"/>
    </row>
    <row r="32" spans="1:13" ht="15" customHeight="1">
      <c r="A32" s="463"/>
      <c r="B32" s="10">
        <v>1</v>
      </c>
      <c r="C32" s="11">
        <v>1</v>
      </c>
      <c r="D32" s="11"/>
      <c r="E32" s="11">
        <v>1</v>
      </c>
      <c r="F32" s="11"/>
      <c r="G32" s="10">
        <v>1967</v>
      </c>
      <c r="H32" s="20" t="s">
        <v>97</v>
      </c>
      <c r="I32" s="161" t="s">
        <v>110</v>
      </c>
      <c r="J32" s="11">
        <v>11</v>
      </c>
      <c r="K32" s="162">
        <v>1779.21</v>
      </c>
      <c r="L32" s="250">
        <f>(J32*K32)*50%</f>
        <v>9785.655</v>
      </c>
      <c r="M32" s="250"/>
    </row>
    <row r="33" spans="1:13" ht="15" customHeight="1">
      <c r="A33" s="335" t="s">
        <v>161</v>
      </c>
      <c r="B33" s="10"/>
      <c r="C33" s="11"/>
      <c r="D33" s="11"/>
      <c r="E33" s="11"/>
      <c r="F33" s="11"/>
      <c r="G33" s="10"/>
      <c r="H33" s="20"/>
      <c r="I33" s="161"/>
      <c r="J33" s="11"/>
      <c r="K33" s="76"/>
      <c r="L33" s="250"/>
      <c r="M33" s="250">
        <v>1396.64</v>
      </c>
    </row>
    <row r="34" spans="1:17" ht="15" customHeight="1">
      <c r="A34" s="145" t="s">
        <v>53</v>
      </c>
      <c r="B34" s="146">
        <f>SUM(B12:B32)</f>
        <v>21</v>
      </c>
      <c r="C34" s="148">
        <f>SUM(C12:C32)</f>
        <v>9</v>
      </c>
      <c r="D34" s="148">
        <f>SUM(D12:D32)</f>
        <v>12</v>
      </c>
      <c r="E34" s="148">
        <f>SUM(E12:E32)</f>
        <v>20</v>
      </c>
      <c r="F34" s="148">
        <f>SUM(F12:F32)</f>
        <v>1</v>
      </c>
      <c r="G34" s="149"/>
      <c r="H34" s="149"/>
      <c r="I34" s="149"/>
      <c r="J34" s="148"/>
      <c r="K34" s="163"/>
      <c r="L34" s="253">
        <f>SUM(L25:L33)</f>
        <v>124322.61</v>
      </c>
      <c r="M34" s="253">
        <f>SUM(M33)</f>
        <v>1396.64</v>
      </c>
      <c r="O34" s="362"/>
      <c r="P34" s="320"/>
      <c r="Q34" s="320"/>
    </row>
    <row r="35" spans="1:75" s="135" customFormat="1" ht="15" customHeight="1">
      <c r="A35" s="154" t="s">
        <v>8</v>
      </c>
      <c r="B35" s="150"/>
      <c r="C35" s="151"/>
      <c r="D35" s="151"/>
      <c r="E35" s="151"/>
      <c r="F35" s="151"/>
      <c r="G35" s="150"/>
      <c r="H35" s="150"/>
      <c r="I35" s="150"/>
      <c r="J35" s="151"/>
      <c r="K35" s="164"/>
      <c r="L35" s="249"/>
      <c r="M35" s="249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</row>
    <row r="36" spans="1:13" ht="15" customHeight="1">
      <c r="A36" s="463"/>
      <c r="B36" s="136">
        <v>1</v>
      </c>
      <c r="C36" s="137"/>
      <c r="D36" s="11">
        <v>1</v>
      </c>
      <c r="E36" s="11">
        <v>1</v>
      </c>
      <c r="F36" s="11"/>
      <c r="G36" s="10">
        <v>1958</v>
      </c>
      <c r="H36" s="139" t="s">
        <v>98</v>
      </c>
      <c r="I36" s="139" t="s">
        <v>23</v>
      </c>
      <c r="J36" s="11">
        <v>232</v>
      </c>
      <c r="K36" s="162"/>
      <c r="L36" s="162"/>
      <c r="M36" s="252"/>
    </row>
    <row r="37" spans="1:13" ht="15" customHeight="1">
      <c r="A37" s="463"/>
      <c r="B37" s="136">
        <v>1</v>
      </c>
      <c r="C37" s="137">
        <v>1</v>
      </c>
      <c r="D37" s="11">
        <v>1</v>
      </c>
      <c r="E37" s="11">
        <v>1</v>
      </c>
      <c r="F37" s="11"/>
      <c r="G37" s="10">
        <v>1976</v>
      </c>
      <c r="H37" s="139" t="s">
        <v>98</v>
      </c>
      <c r="I37" s="139" t="s">
        <v>23</v>
      </c>
      <c r="J37" s="11">
        <v>232</v>
      </c>
      <c r="K37" s="162"/>
      <c r="L37" s="250">
        <v>17982.6</v>
      </c>
      <c r="M37" s="252"/>
    </row>
    <row r="38" spans="1:17" ht="15" customHeight="1">
      <c r="A38" s="335" t="s">
        <v>161</v>
      </c>
      <c r="B38" s="136"/>
      <c r="C38" s="137"/>
      <c r="D38" s="11"/>
      <c r="E38" s="11"/>
      <c r="F38" s="11"/>
      <c r="G38" s="10"/>
      <c r="H38" s="139"/>
      <c r="I38" s="139"/>
      <c r="J38" s="11"/>
      <c r="K38" s="162"/>
      <c r="L38" s="162"/>
      <c r="M38" s="252"/>
      <c r="O38" s="364"/>
      <c r="P38" s="320"/>
      <c r="Q38" s="320"/>
    </row>
    <row r="39" spans="1:17" ht="15" customHeight="1">
      <c r="A39" s="145" t="s">
        <v>39</v>
      </c>
      <c r="B39" s="146">
        <f>SUM(B36:B37)</f>
        <v>2</v>
      </c>
      <c r="C39" s="148">
        <f>SUM(C36:C37)</f>
        <v>1</v>
      </c>
      <c r="D39" s="148">
        <f>SUM(D36:D37)</f>
        <v>2</v>
      </c>
      <c r="E39" s="148">
        <f>SUM(E36:E37)</f>
        <v>2</v>
      </c>
      <c r="F39" s="148"/>
      <c r="G39" s="149"/>
      <c r="H39" s="149"/>
      <c r="I39" s="149"/>
      <c r="J39" s="148"/>
      <c r="K39" s="163"/>
      <c r="L39" s="253">
        <f>SUM(L37:L38)</f>
        <v>17982.6</v>
      </c>
      <c r="M39" s="253"/>
      <c r="P39" s="321"/>
      <c r="Q39" s="321"/>
    </row>
    <row r="40" spans="1:75" s="135" customFormat="1" ht="15" customHeight="1">
      <c r="A40" s="154" t="s">
        <v>9</v>
      </c>
      <c r="B40" s="150"/>
      <c r="C40" s="151"/>
      <c r="D40" s="151"/>
      <c r="E40" s="151"/>
      <c r="F40" s="151"/>
      <c r="G40" s="150"/>
      <c r="H40" s="150"/>
      <c r="I40" s="150"/>
      <c r="J40" s="151"/>
      <c r="K40" s="164"/>
      <c r="L40" s="249"/>
      <c r="M40" s="249"/>
      <c r="N40" s="321"/>
      <c r="O40" s="321"/>
      <c r="P40" s="317"/>
      <c r="Q40" s="317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</row>
    <row r="41" spans="1:13" ht="15" customHeight="1">
      <c r="A41" s="463"/>
      <c r="B41" s="136">
        <v>1</v>
      </c>
      <c r="C41" s="137"/>
      <c r="D41" s="11">
        <v>1</v>
      </c>
      <c r="E41" s="11">
        <v>1</v>
      </c>
      <c r="F41" s="11"/>
      <c r="G41" s="10">
        <v>1970</v>
      </c>
      <c r="H41" s="139" t="s">
        <v>98</v>
      </c>
      <c r="I41" s="139" t="s">
        <v>23</v>
      </c>
      <c r="J41" s="11">
        <v>232</v>
      </c>
      <c r="K41" s="162"/>
      <c r="L41" s="252"/>
      <c r="M41" s="252"/>
    </row>
    <row r="42" spans="1:13" ht="15" customHeight="1">
      <c r="A42" s="463"/>
      <c r="B42" s="136">
        <v>1</v>
      </c>
      <c r="C42" s="137"/>
      <c r="D42" s="11">
        <v>1</v>
      </c>
      <c r="E42" s="11">
        <v>1</v>
      </c>
      <c r="F42" s="11"/>
      <c r="G42" s="10">
        <v>1961</v>
      </c>
      <c r="H42" s="139" t="s">
        <v>98</v>
      </c>
      <c r="I42" s="139" t="s">
        <v>23</v>
      </c>
      <c r="J42" s="11">
        <v>232</v>
      </c>
      <c r="K42" s="162"/>
      <c r="L42" s="252"/>
      <c r="M42" s="252"/>
    </row>
    <row r="43" spans="1:13" ht="15" customHeight="1">
      <c r="A43" s="463"/>
      <c r="B43" s="136">
        <v>1</v>
      </c>
      <c r="C43" s="137"/>
      <c r="D43" s="11">
        <v>1</v>
      </c>
      <c r="E43" s="11">
        <v>1</v>
      </c>
      <c r="F43" s="11"/>
      <c r="G43" s="10">
        <v>1973</v>
      </c>
      <c r="H43" s="139" t="s">
        <v>98</v>
      </c>
      <c r="I43" s="139" t="s">
        <v>23</v>
      </c>
      <c r="J43" s="11">
        <v>232</v>
      </c>
      <c r="K43" s="162"/>
      <c r="L43" s="252"/>
      <c r="M43" s="252"/>
    </row>
    <row r="44" spans="1:13" ht="15" customHeight="1">
      <c r="A44" s="463"/>
      <c r="B44" s="136">
        <v>1</v>
      </c>
      <c r="C44" s="137"/>
      <c r="D44" s="11">
        <v>1</v>
      </c>
      <c r="E44" s="11">
        <v>1</v>
      </c>
      <c r="F44" s="11"/>
      <c r="G44" s="10">
        <v>1948</v>
      </c>
      <c r="H44" s="139" t="s">
        <v>103</v>
      </c>
      <c r="I44" s="139" t="s">
        <v>23</v>
      </c>
      <c r="J44" s="11">
        <v>232</v>
      </c>
      <c r="K44" s="76"/>
      <c r="L44" s="250"/>
      <c r="M44" s="252"/>
    </row>
    <row r="45" spans="1:13" ht="15" customHeight="1">
      <c r="A45" s="463"/>
      <c r="B45" s="136">
        <v>1</v>
      </c>
      <c r="C45" s="137">
        <v>1</v>
      </c>
      <c r="D45" s="11"/>
      <c r="E45" s="11">
        <v>1</v>
      </c>
      <c r="F45" s="11"/>
      <c r="G45" s="10">
        <v>1971</v>
      </c>
      <c r="H45" s="139" t="s">
        <v>98</v>
      </c>
      <c r="I45" s="139" t="s">
        <v>23</v>
      </c>
      <c r="J45" s="11">
        <v>232</v>
      </c>
      <c r="K45" s="162"/>
      <c r="L45" s="250"/>
      <c r="M45" s="252"/>
    </row>
    <row r="46" spans="1:13" ht="15" customHeight="1">
      <c r="A46" s="463"/>
      <c r="B46" s="136">
        <v>1</v>
      </c>
      <c r="C46" s="137">
        <v>1</v>
      </c>
      <c r="D46" s="11"/>
      <c r="E46" s="11">
        <v>1</v>
      </c>
      <c r="F46" s="11"/>
      <c r="G46" s="10">
        <v>1984</v>
      </c>
      <c r="H46" s="139" t="s">
        <v>98</v>
      </c>
      <c r="I46" s="139" t="s">
        <v>23</v>
      </c>
      <c r="J46" s="11">
        <v>232</v>
      </c>
      <c r="K46" s="162"/>
      <c r="L46" s="250">
        <v>29928</v>
      </c>
      <c r="M46" s="252"/>
    </row>
    <row r="47" spans="1:13" ht="15" customHeight="1">
      <c r="A47" s="463"/>
      <c r="B47" s="136">
        <v>1</v>
      </c>
      <c r="C47" s="137"/>
      <c r="D47" s="11">
        <v>1</v>
      </c>
      <c r="E47" s="11">
        <v>1</v>
      </c>
      <c r="F47" s="11"/>
      <c r="G47" s="10">
        <v>1969</v>
      </c>
      <c r="H47" s="161" t="s">
        <v>97</v>
      </c>
      <c r="I47" s="161" t="s">
        <v>110</v>
      </c>
      <c r="J47" s="11">
        <v>12</v>
      </c>
      <c r="K47" s="162">
        <v>2153.59</v>
      </c>
      <c r="L47" s="250">
        <f>(J47*K47)*25%</f>
        <v>6460.77</v>
      </c>
      <c r="M47" s="252"/>
    </row>
    <row r="48" spans="1:13" ht="15" customHeight="1">
      <c r="A48" s="463"/>
      <c r="B48" s="10">
        <v>1</v>
      </c>
      <c r="C48" s="11">
        <v>1</v>
      </c>
      <c r="D48" s="11"/>
      <c r="E48" s="11">
        <v>1</v>
      </c>
      <c r="F48" s="11"/>
      <c r="G48" s="10">
        <v>1979</v>
      </c>
      <c r="H48" s="20" t="s">
        <v>96</v>
      </c>
      <c r="I48" s="161" t="s">
        <v>94</v>
      </c>
      <c r="J48" s="11">
        <v>11</v>
      </c>
      <c r="K48" s="162">
        <v>2511.34</v>
      </c>
      <c r="L48" s="250">
        <f>(J48*K48)*25%</f>
        <v>6906.185</v>
      </c>
      <c r="M48" s="250"/>
    </row>
    <row r="49" spans="1:13" ht="15" customHeight="1">
      <c r="A49" s="463"/>
      <c r="B49" s="10">
        <v>1</v>
      </c>
      <c r="C49" s="11">
        <v>1</v>
      </c>
      <c r="D49" s="11"/>
      <c r="E49" s="11">
        <v>1</v>
      </c>
      <c r="F49" s="11"/>
      <c r="G49" s="10">
        <v>1984</v>
      </c>
      <c r="H49" s="161" t="s">
        <v>97</v>
      </c>
      <c r="I49" s="161" t="s">
        <v>110</v>
      </c>
      <c r="J49" s="11">
        <v>11</v>
      </c>
      <c r="K49" s="162">
        <v>1494.81</v>
      </c>
      <c r="L49" s="250">
        <f>(J49*K49)*50%</f>
        <v>8221.455</v>
      </c>
      <c r="M49" s="250"/>
    </row>
    <row r="50" spans="1:13" ht="15" customHeight="1">
      <c r="A50" s="463"/>
      <c r="B50" s="10">
        <v>1</v>
      </c>
      <c r="C50" s="11">
        <v>1</v>
      </c>
      <c r="D50" s="11"/>
      <c r="E50" s="11">
        <v>1</v>
      </c>
      <c r="F50" s="11"/>
      <c r="G50" s="10">
        <v>1987</v>
      </c>
      <c r="H50" s="161" t="s">
        <v>97</v>
      </c>
      <c r="I50" s="161" t="s">
        <v>110</v>
      </c>
      <c r="J50" s="11">
        <v>11</v>
      </c>
      <c r="K50" s="162">
        <v>2773.38</v>
      </c>
      <c r="L50" s="250">
        <f>(J50*K50)*50%</f>
        <v>15253.59</v>
      </c>
      <c r="M50" s="250"/>
    </row>
    <row r="51" spans="1:13" ht="15" customHeight="1">
      <c r="A51" s="335" t="s">
        <v>162</v>
      </c>
      <c r="B51" s="136"/>
      <c r="C51" s="137"/>
      <c r="D51" s="11"/>
      <c r="E51" s="11"/>
      <c r="F51" s="11"/>
      <c r="G51" s="10"/>
      <c r="H51" s="161"/>
      <c r="I51" s="161"/>
      <c r="J51" s="11"/>
      <c r="K51" s="162"/>
      <c r="L51" s="251"/>
      <c r="M51" s="250">
        <f>(33333.7/2)</f>
        <v>16666.85</v>
      </c>
    </row>
    <row r="52" spans="1:17" ht="15" customHeight="1">
      <c r="A52" s="145" t="s">
        <v>4</v>
      </c>
      <c r="B52" s="146">
        <f>SUM(B41:B47)</f>
        <v>7</v>
      </c>
      <c r="C52" s="148">
        <f>SUM(C41:C46)</f>
        <v>2</v>
      </c>
      <c r="D52" s="148">
        <f>SUM(D41:D47)</f>
        <v>5</v>
      </c>
      <c r="E52" s="148">
        <f>SUM(E41:E47)</f>
        <v>7</v>
      </c>
      <c r="F52" s="148"/>
      <c r="G52" s="149"/>
      <c r="H52" s="149"/>
      <c r="I52" s="149"/>
      <c r="J52" s="148"/>
      <c r="K52" s="163"/>
      <c r="L52" s="253">
        <f>SUM(L46:L51)</f>
        <v>66770</v>
      </c>
      <c r="M52" s="253">
        <f>SUM(M51)</f>
        <v>16666.85</v>
      </c>
      <c r="O52" s="364"/>
      <c r="P52" s="320"/>
      <c r="Q52" s="320"/>
    </row>
    <row r="53" spans="1:75" s="135" customFormat="1" ht="15" customHeight="1">
      <c r="A53" s="154" t="s">
        <v>10</v>
      </c>
      <c r="B53" s="150"/>
      <c r="C53" s="151"/>
      <c r="D53" s="151"/>
      <c r="E53" s="151"/>
      <c r="F53" s="151"/>
      <c r="G53" s="150"/>
      <c r="H53" s="150"/>
      <c r="I53" s="150"/>
      <c r="J53" s="151"/>
      <c r="K53" s="164"/>
      <c r="L53" s="249"/>
      <c r="M53" s="249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 s="321"/>
      <c r="BF53" s="321"/>
      <c r="BG53" s="321"/>
      <c r="BH53" s="321"/>
      <c r="BI53" s="321"/>
      <c r="BJ53" s="321"/>
      <c r="BK53" s="321"/>
      <c r="BL53" s="321"/>
      <c r="BM53" s="321"/>
      <c r="BN53" s="321"/>
      <c r="BO53" s="321"/>
      <c r="BP53" s="321"/>
      <c r="BQ53" s="321"/>
      <c r="BR53" s="321"/>
      <c r="BS53" s="321"/>
      <c r="BT53" s="321"/>
      <c r="BU53" s="321"/>
      <c r="BV53" s="321"/>
      <c r="BW53" s="321"/>
    </row>
    <row r="54" spans="1:13" ht="15" customHeight="1">
      <c r="A54" s="463"/>
      <c r="B54" s="136">
        <v>1</v>
      </c>
      <c r="C54" s="137"/>
      <c r="D54" s="11">
        <v>1</v>
      </c>
      <c r="E54" s="11">
        <v>1</v>
      </c>
      <c r="F54" s="11"/>
      <c r="G54" s="10">
        <v>1968</v>
      </c>
      <c r="H54" s="139" t="s">
        <v>100</v>
      </c>
      <c r="I54" s="139" t="s">
        <v>23</v>
      </c>
      <c r="J54" s="11">
        <v>232</v>
      </c>
      <c r="K54" s="162"/>
      <c r="L54" s="252"/>
      <c r="M54" s="252"/>
    </row>
    <row r="55" spans="1:13" ht="15" customHeight="1">
      <c r="A55" s="463"/>
      <c r="B55" s="136">
        <v>1</v>
      </c>
      <c r="C55" s="137">
        <v>1</v>
      </c>
      <c r="D55" s="11"/>
      <c r="E55" s="11">
        <v>1</v>
      </c>
      <c r="F55" s="11"/>
      <c r="G55" s="10">
        <v>1958</v>
      </c>
      <c r="H55" s="139" t="s">
        <v>99</v>
      </c>
      <c r="I55" s="139" t="s">
        <v>23</v>
      </c>
      <c r="J55" s="11">
        <v>232</v>
      </c>
      <c r="K55" s="162"/>
      <c r="L55" s="252"/>
      <c r="M55" s="252"/>
    </row>
    <row r="56" spans="1:13" ht="15" customHeight="1">
      <c r="A56" s="463"/>
      <c r="B56" s="136">
        <v>1</v>
      </c>
      <c r="C56" s="137">
        <v>1</v>
      </c>
      <c r="D56" s="11"/>
      <c r="E56" s="11">
        <v>1</v>
      </c>
      <c r="F56" s="11"/>
      <c r="G56" s="10">
        <v>1950</v>
      </c>
      <c r="H56" s="139" t="s">
        <v>100</v>
      </c>
      <c r="I56" s="139" t="s">
        <v>23</v>
      </c>
      <c r="J56" s="11">
        <v>232</v>
      </c>
      <c r="K56" s="162"/>
      <c r="L56" s="250"/>
      <c r="M56" s="252"/>
    </row>
    <row r="57" spans="1:13" ht="15" customHeight="1">
      <c r="A57" s="463"/>
      <c r="B57" s="136">
        <v>1</v>
      </c>
      <c r="C57" s="137"/>
      <c r="D57" s="11">
        <v>1</v>
      </c>
      <c r="E57" s="11">
        <v>1</v>
      </c>
      <c r="F57" s="11"/>
      <c r="G57" s="10">
        <v>1961</v>
      </c>
      <c r="H57" s="139" t="s">
        <v>100</v>
      </c>
      <c r="I57" s="139" t="s">
        <v>23</v>
      </c>
      <c r="J57" s="11">
        <v>232</v>
      </c>
      <c r="K57" s="162"/>
      <c r="L57" s="250"/>
      <c r="M57" s="252"/>
    </row>
    <row r="58" spans="1:13" ht="15" customHeight="1">
      <c r="A58" s="463"/>
      <c r="B58" s="136">
        <v>1</v>
      </c>
      <c r="C58" s="137">
        <v>1</v>
      </c>
      <c r="D58" s="11"/>
      <c r="E58" s="11">
        <v>1</v>
      </c>
      <c r="F58" s="11"/>
      <c r="G58" s="10">
        <v>1960</v>
      </c>
      <c r="H58" s="139" t="s">
        <v>100</v>
      </c>
      <c r="I58" s="139" t="s">
        <v>23</v>
      </c>
      <c r="J58" s="11">
        <v>232</v>
      </c>
      <c r="K58" s="162"/>
      <c r="L58" s="250">
        <v>18008.42</v>
      </c>
      <c r="M58" s="252"/>
    </row>
    <row r="59" spans="1:13" ht="15" customHeight="1">
      <c r="A59" s="463"/>
      <c r="B59" s="77">
        <v>1</v>
      </c>
      <c r="C59" s="11">
        <v>1</v>
      </c>
      <c r="D59" s="11"/>
      <c r="E59" s="11">
        <v>1</v>
      </c>
      <c r="F59" s="11"/>
      <c r="G59" s="10">
        <v>1990</v>
      </c>
      <c r="H59" s="20" t="s">
        <v>111</v>
      </c>
      <c r="I59" s="161" t="s">
        <v>109</v>
      </c>
      <c r="J59" s="11">
        <v>11</v>
      </c>
      <c r="K59" s="162">
        <v>3052.24</v>
      </c>
      <c r="L59" s="250">
        <f>(J59*K59)*50%</f>
        <v>16787.32</v>
      </c>
      <c r="M59" s="250"/>
    </row>
    <row r="60" spans="1:17" ht="15" customHeight="1">
      <c r="A60" s="335" t="s">
        <v>163</v>
      </c>
      <c r="B60" s="136"/>
      <c r="C60" s="137"/>
      <c r="D60" s="11"/>
      <c r="E60" s="11"/>
      <c r="F60" s="11"/>
      <c r="G60" s="10"/>
      <c r="H60" s="161"/>
      <c r="I60" s="161"/>
      <c r="J60" s="11"/>
      <c r="K60" s="162"/>
      <c r="L60" s="251"/>
      <c r="M60" s="250">
        <v>11498</v>
      </c>
      <c r="O60" s="364"/>
      <c r="P60" s="320"/>
      <c r="Q60" s="320"/>
    </row>
    <row r="61" spans="1:17" ht="15" customHeight="1">
      <c r="A61" s="145" t="s">
        <v>41</v>
      </c>
      <c r="B61" s="146">
        <f>SUM(B54:B58)</f>
        <v>5</v>
      </c>
      <c r="C61" s="148">
        <f>SUM(C54:C58)</f>
        <v>3</v>
      </c>
      <c r="D61" s="148">
        <f>SUM(D54:D58)</f>
        <v>2</v>
      </c>
      <c r="E61" s="148">
        <f>SUM(E54:E58)</f>
        <v>5</v>
      </c>
      <c r="F61" s="148"/>
      <c r="G61" s="149"/>
      <c r="H61" s="149"/>
      <c r="I61" s="149"/>
      <c r="J61" s="148"/>
      <c r="K61" s="163"/>
      <c r="L61" s="253">
        <f>SUM(L58:L60)</f>
        <v>34795.74</v>
      </c>
      <c r="M61" s="253">
        <f>SUM(M60)</f>
        <v>11498</v>
      </c>
      <c r="P61" s="321"/>
      <c r="Q61" s="321"/>
    </row>
    <row r="62" spans="1:75" s="135" customFormat="1" ht="15" customHeight="1">
      <c r="A62" s="154" t="s">
        <v>11</v>
      </c>
      <c r="B62" s="150"/>
      <c r="C62" s="151"/>
      <c r="D62" s="151"/>
      <c r="E62" s="151"/>
      <c r="F62" s="151"/>
      <c r="G62" s="150"/>
      <c r="H62" s="150"/>
      <c r="I62" s="150"/>
      <c r="J62" s="151"/>
      <c r="K62" s="164"/>
      <c r="L62" s="249"/>
      <c r="M62" s="249"/>
      <c r="N62" s="321"/>
      <c r="O62" s="321"/>
      <c r="P62" s="317"/>
      <c r="Q62" s="317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  <c r="AY62" s="321"/>
      <c r="AZ62" s="321"/>
      <c r="BA62" s="321"/>
      <c r="BB62" s="321"/>
      <c r="BC62" s="321"/>
      <c r="BD62" s="321"/>
      <c r="BE62" s="321"/>
      <c r="BF62" s="321"/>
      <c r="BG62" s="321"/>
      <c r="BH62" s="321"/>
      <c r="BI62" s="321"/>
      <c r="BJ62" s="321"/>
      <c r="BK62" s="321"/>
      <c r="BL62" s="321"/>
      <c r="BM62" s="321"/>
      <c r="BN62" s="321"/>
      <c r="BO62" s="321"/>
      <c r="BP62" s="321"/>
      <c r="BQ62" s="321"/>
      <c r="BR62" s="321"/>
      <c r="BS62" s="321"/>
      <c r="BT62" s="321"/>
      <c r="BU62" s="321"/>
      <c r="BV62" s="321"/>
      <c r="BW62" s="321"/>
    </row>
    <row r="63" spans="1:13" ht="15" customHeight="1">
      <c r="A63" s="463"/>
      <c r="B63" s="136">
        <v>1</v>
      </c>
      <c r="C63" s="137">
        <v>1</v>
      </c>
      <c r="D63" s="11"/>
      <c r="E63" s="11">
        <v>1</v>
      </c>
      <c r="F63" s="11"/>
      <c r="G63" s="10">
        <v>1948</v>
      </c>
      <c r="H63" s="139" t="s">
        <v>100</v>
      </c>
      <c r="I63" s="139" t="s">
        <v>23</v>
      </c>
      <c r="J63" s="11">
        <v>232</v>
      </c>
      <c r="K63" s="162"/>
      <c r="L63" s="252"/>
      <c r="M63" s="252"/>
    </row>
    <row r="64" spans="1:13" ht="15" customHeight="1">
      <c r="A64" s="463"/>
      <c r="B64" s="136">
        <v>1</v>
      </c>
      <c r="C64" s="137">
        <v>1</v>
      </c>
      <c r="D64" s="11"/>
      <c r="E64" s="11">
        <v>1</v>
      </c>
      <c r="F64" s="11"/>
      <c r="G64" s="10">
        <v>1954</v>
      </c>
      <c r="H64" s="139" t="s">
        <v>100</v>
      </c>
      <c r="I64" s="139" t="s">
        <v>23</v>
      </c>
      <c r="J64" s="11">
        <v>232</v>
      </c>
      <c r="K64" s="162"/>
      <c r="L64" s="252"/>
      <c r="M64" s="252"/>
    </row>
    <row r="65" spans="1:13" ht="15" customHeight="1">
      <c r="A65" s="463"/>
      <c r="B65" s="136">
        <v>1</v>
      </c>
      <c r="C65" s="137">
        <v>1</v>
      </c>
      <c r="D65" s="11"/>
      <c r="E65" s="11">
        <v>1</v>
      </c>
      <c r="F65" s="11"/>
      <c r="G65" s="10">
        <v>1981</v>
      </c>
      <c r="H65" s="139" t="s">
        <v>101</v>
      </c>
      <c r="I65" s="139" t="s">
        <v>23</v>
      </c>
      <c r="J65" s="11">
        <v>232</v>
      </c>
      <c r="K65" s="162"/>
      <c r="L65" s="252"/>
      <c r="M65" s="252"/>
    </row>
    <row r="66" spans="1:13" ht="15" customHeight="1">
      <c r="A66" s="463"/>
      <c r="B66" s="136">
        <v>1</v>
      </c>
      <c r="C66" s="137">
        <v>1</v>
      </c>
      <c r="D66" s="11"/>
      <c r="E66" s="11">
        <v>1</v>
      </c>
      <c r="F66" s="11"/>
      <c r="G66" s="10">
        <v>1967</v>
      </c>
      <c r="H66" s="139" t="s">
        <v>98</v>
      </c>
      <c r="I66" s="139" t="s">
        <v>23</v>
      </c>
      <c r="J66" s="11">
        <v>232</v>
      </c>
      <c r="K66" s="162"/>
      <c r="L66" s="250">
        <v>23994</v>
      </c>
      <c r="M66" s="252"/>
    </row>
    <row r="67" spans="1:13" ht="15" customHeight="1">
      <c r="A67" s="335" t="s">
        <v>163</v>
      </c>
      <c r="B67" s="136"/>
      <c r="C67" s="137"/>
      <c r="D67" s="11"/>
      <c r="E67" s="11"/>
      <c r="F67" s="11"/>
      <c r="G67" s="10"/>
      <c r="H67" s="161"/>
      <c r="I67" s="161"/>
      <c r="J67" s="11"/>
      <c r="K67" s="162"/>
      <c r="L67" s="251"/>
      <c r="M67" s="250"/>
    </row>
    <row r="68" spans="1:17" ht="15" customHeight="1">
      <c r="A68" s="145" t="s">
        <v>5</v>
      </c>
      <c r="B68" s="146">
        <f>SUM(B63:B66)</f>
        <v>4</v>
      </c>
      <c r="C68" s="148">
        <f>SUM(C63:C66)</f>
        <v>4</v>
      </c>
      <c r="D68" s="148"/>
      <c r="E68" s="148">
        <f>SUM(E63:E66)</f>
        <v>4</v>
      </c>
      <c r="F68" s="148"/>
      <c r="G68" s="149"/>
      <c r="H68" s="149"/>
      <c r="I68" s="149"/>
      <c r="J68" s="148"/>
      <c r="K68" s="163"/>
      <c r="L68" s="253">
        <f>SUM(L66:L67)</f>
        <v>23994</v>
      </c>
      <c r="M68" s="253"/>
      <c r="O68" s="364"/>
      <c r="P68" s="320"/>
      <c r="Q68" s="320"/>
    </row>
    <row r="69" spans="1:75" s="135" customFormat="1" ht="15" customHeight="1">
      <c r="A69" s="154" t="s">
        <v>12</v>
      </c>
      <c r="B69" s="150"/>
      <c r="C69" s="151"/>
      <c r="D69" s="151"/>
      <c r="E69" s="151"/>
      <c r="F69" s="151"/>
      <c r="G69" s="150"/>
      <c r="H69" s="150"/>
      <c r="I69" s="150"/>
      <c r="J69" s="151"/>
      <c r="K69" s="164"/>
      <c r="L69" s="249"/>
      <c r="M69" s="249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21"/>
      <c r="AT69" s="321"/>
      <c r="AU69" s="321"/>
      <c r="AV69" s="321"/>
      <c r="AW69" s="321"/>
      <c r="AX69" s="321"/>
      <c r="AY69" s="321"/>
      <c r="AZ69" s="321"/>
      <c r="BA69" s="321"/>
      <c r="BB69" s="321"/>
      <c r="BC69" s="321"/>
      <c r="BD69" s="321"/>
      <c r="BE69" s="321"/>
      <c r="BF69" s="321"/>
      <c r="BG69" s="321"/>
      <c r="BH69" s="321"/>
      <c r="BI69" s="321"/>
      <c r="BJ69" s="321"/>
      <c r="BK69" s="321"/>
      <c r="BL69" s="321"/>
      <c r="BM69" s="321"/>
      <c r="BN69" s="321"/>
      <c r="BO69" s="321"/>
      <c r="BP69" s="321"/>
      <c r="BQ69" s="321"/>
      <c r="BR69" s="321"/>
      <c r="BS69" s="321"/>
      <c r="BT69" s="321"/>
      <c r="BU69" s="321"/>
      <c r="BV69" s="321"/>
      <c r="BW69" s="321"/>
    </row>
    <row r="70" spans="1:13" ht="15" customHeight="1">
      <c r="A70" s="463"/>
      <c r="B70" s="136">
        <v>1</v>
      </c>
      <c r="C70" s="137">
        <v>1</v>
      </c>
      <c r="D70" s="11"/>
      <c r="E70" s="11">
        <v>1</v>
      </c>
      <c r="F70" s="11"/>
      <c r="G70" s="10">
        <v>51</v>
      </c>
      <c r="H70" s="139" t="s">
        <v>99</v>
      </c>
      <c r="I70" s="139" t="s">
        <v>23</v>
      </c>
      <c r="J70" s="11">
        <v>232</v>
      </c>
      <c r="K70" s="162"/>
      <c r="L70" s="252"/>
      <c r="M70" s="252"/>
    </row>
    <row r="71" spans="1:16" ht="15" customHeight="1">
      <c r="A71" s="463"/>
      <c r="B71" s="136">
        <v>1</v>
      </c>
      <c r="C71" s="137"/>
      <c r="D71" s="11">
        <v>1</v>
      </c>
      <c r="E71" s="11">
        <v>1</v>
      </c>
      <c r="F71" s="11"/>
      <c r="G71" s="10">
        <v>44</v>
      </c>
      <c r="H71" s="139" t="s">
        <v>99</v>
      </c>
      <c r="I71" s="139" t="s">
        <v>23</v>
      </c>
      <c r="J71" s="11">
        <v>232</v>
      </c>
      <c r="K71" s="162"/>
      <c r="L71" s="252"/>
      <c r="M71" s="252"/>
      <c r="N71" s="365"/>
      <c r="O71" s="366"/>
      <c r="P71" s="366"/>
    </row>
    <row r="72" spans="1:16" ht="15" customHeight="1">
      <c r="A72" s="463"/>
      <c r="B72" s="136">
        <v>1</v>
      </c>
      <c r="C72" s="137">
        <v>1</v>
      </c>
      <c r="D72" s="11"/>
      <c r="E72" s="11">
        <v>1</v>
      </c>
      <c r="F72" s="11"/>
      <c r="G72" s="10">
        <v>21</v>
      </c>
      <c r="H72" s="139" t="s">
        <v>101</v>
      </c>
      <c r="I72" s="139" t="s">
        <v>23</v>
      </c>
      <c r="J72" s="11">
        <v>232</v>
      </c>
      <c r="K72" s="162"/>
      <c r="L72" s="252"/>
      <c r="M72" s="252"/>
      <c r="N72" s="367"/>
      <c r="O72" s="366"/>
      <c r="P72" s="366"/>
    </row>
    <row r="73" spans="1:16" ht="15" customHeight="1">
      <c r="A73" s="463"/>
      <c r="B73" s="136">
        <v>1</v>
      </c>
      <c r="C73" s="137"/>
      <c r="D73" s="11">
        <v>1</v>
      </c>
      <c r="E73" s="11">
        <v>1</v>
      </c>
      <c r="F73" s="11"/>
      <c r="G73" s="10">
        <v>25</v>
      </c>
      <c r="H73" s="139" t="s">
        <v>101</v>
      </c>
      <c r="I73" s="139" t="s">
        <v>23</v>
      </c>
      <c r="J73" s="11">
        <v>232</v>
      </c>
      <c r="K73" s="162"/>
      <c r="L73" s="250">
        <v>21548.16</v>
      </c>
      <c r="M73" s="252"/>
      <c r="N73" s="367"/>
      <c r="O73" s="366"/>
      <c r="P73" s="366"/>
    </row>
    <row r="74" spans="1:13" ht="15" customHeight="1">
      <c r="A74" s="335" t="s">
        <v>161</v>
      </c>
      <c r="B74" s="136"/>
      <c r="C74" s="137"/>
      <c r="D74" s="11"/>
      <c r="E74" s="11"/>
      <c r="F74" s="11"/>
      <c r="G74" s="10"/>
      <c r="H74" s="161"/>
      <c r="I74" s="161"/>
      <c r="J74" s="11"/>
      <c r="K74" s="162"/>
      <c r="L74" s="251"/>
      <c r="M74" s="250"/>
    </row>
    <row r="75" spans="1:17" ht="15" customHeight="1">
      <c r="A75" s="145" t="s">
        <v>20</v>
      </c>
      <c r="B75" s="146">
        <f>SUM(B70:B73)</f>
        <v>4</v>
      </c>
      <c r="C75" s="148">
        <f>SUM(C70:C73)</f>
        <v>2</v>
      </c>
      <c r="D75" s="148">
        <f>SUM(D70:D73)</f>
        <v>2</v>
      </c>
      <c r="E75" s="148">
        <f>SUM(E70:E73)</f>
        <v>4</v>
      </c>
      <c r="F75" s="148"/>
      <c r="G75" s="149"/>
      <c r="H75" s="149"/>
      <c r="I75" s="149"/>
      <c r="J75" s="148"/>
      <c r="K75" s="163"/>
      <c r="L75" s="253">
        <f>SUM(L73:L74)</f>
        <v>21548.16</v>
      </c>
      <c r="M75" s="253"/>
      <c r="N75" s="367"/>
      <c r="O75" s="364"/>
      <c r="P75" s="320"/>
      <c r="Q75" s="320"/>
    </row>
    <row r="76" spans="1:75" s="135" customFormat="1" ht="15" customHeight="1">
      <c r="A76" s="154" t="s">
        <v>18</v>
      </c>
      <c r="B76" s="150"/>
      <c r="C76" s="151"/>
      <c r="D76" s="151"/>
      <c r="E76" s="151"/>
      <c r="F76" s="151"/>
      <c r="G76" s="150"/>
      <c r="H76" s="150"/>
      <c r="I76" s="150"/>
      <c r="J76" s="151"/>
      <c r="K76" s="164"/>
      <c r="L76" s="249"/>
      <c r="M76" s="249"/>
      <c r="N76" s="367"/>
      <c r="O76" s="366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K76" s="321"/>
      <c r="AL76" s="321"/>
      <c r="AM76" s="321"/>
      <c r="AN76" s="321"/>
      <c r="AO76" s="321"/>
      <c r="AP76" s="321"/>
      <c r="AQ76" s="321"/>
      <c r="AR76" s="321"/>
      <c r="AS76" s="321"/>
      <c r="AT76" s="321"/>
      <c r="AU76" s="321"/>
      <c r="AV76" s="321"/>
      <c r="AW76" s="321"/>
      <c r="AX76" s="321"/>
      <c r="AY76" s="321"/>
      <c r="AZ76" s="321"/>
      <c r="BA76" s="321"/>
      <c r="BB76" s="321"/>
      <c r="BC76" s="321"/>
      <c r="BD76" s="321"/>
      <c r="BE76" s="321"/>
      <c r="BF76" s="321"/>
      <c r="BG76" s="321"/>
      <c r="BH76" s="321"/>
      <c r="BI76" s="321"/>
      <c r="BJ76" s="321"/>
      <c r="BK76" s="321"/>
      <c r="BL76" s="321"/>
      <c r="BM76" s="321"/>
      <c r="BN76" s="321"/>
      <c r="BO76" s="321"/>
      <c r="BP76" s="321"/>
      <c r="BQ76" s="321"/>
      <c r="BR76" s="321"/>
      <c r="BS76" s="321"/>
      <c r="BT76" s="321"/>
      <c r="BU76" s="321"/>
      <c r="BV76" s="321"/>
      <c r="BW76" s="321"/>
    </row>
    <row r="77" spans="1:75" s="26" customFormat="1" ht="15" customHeight="1">
      <c r="A77" s="463"/>
      <c r="B77" s="136">
        <v>1</v>
      </c>
      <c r="C77" s="137"/>
      <c r="D77" s="11">
        <v>1</v>
      </c>
      <c r="E77" s="11">
        <v>1</v>
      </c>
      <c r="F77" s="11"/>
      <c r="G77" s="10">
        <v>1972</v>
      </c>
      <c r="H77" s="139" t="s">
        <v>98</v>
      </c>
      <c r="I77" s="139" t="s">
        <v>23</v>
      </c>
      <c r="J77" s="11">
        <v>232</v>
      </c>
      <c r="K77" s="162"/>
      <c r="L77" s="250">
        <v>5985.68</v>
      </c>
      <c r="M77" s="252"/>
      <c r="P77" s="317"/>
      <c r="Q77" s="317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322"/>
      <c r="BF77" s="322"/>
      <c r="BG77" s="322"/>
      <c r="BH77" s="322"/>
      <c r="BI77" s="322"/>
      <c r="BJ77" s="322"/>
      <c r="BK77" s="322"/>
      <c r="BL77" s="322"/>
      <c r="BM77" s="322"/>
      <c r="BN77" s="322"/>
      <c r="BO77" s="322"/>
      <c r="BP77" s="322"/>
      <c r="BQ77" s="322"/>
      <c r="BR77" s="322"/>
      <c r="BS77" s="322"/>
      <c r="BT77" s="322"/>
      <c r="BU77" s="322"/>
      <c r="BV77" s="322"/>
      <c r="BW77" s="322"/>
    </row>
    <row r="78" spans="1:17" ht="15" customHeight="1">
      <c r="A78" s="145" t="s">
        <v>33</v>
      </c>
      <c r="B78" s="146">
        <f>SUM(B77)</f>
        <v>1</v>
      </c>
      <c r="C78" s="148">
        <f>SUM(C77)</f>
        <v>0</v>
      </c>
      <c r="D78" s="148">
        <f>SUM(D77)</f>
        <v>1</v>
      </c>
      <c r="E78" s="148">
        <f>SUM(E77)</f>
        <v>1</v>
      </c>
      <c r="F78" s="148"/>
      <c r="G78" s="149"/>
      <c r="H78" s="149"/>
      <c r="I78" s="149"/>
      <c r="J78" s="148"/>
      <c r="K78" s="163"/>
      <c r="L78" s="253">
        <f>SUM(L77)</f>
        <v>5985.68</v>
      </c>
      <c r="M78" s="253"/>
      <c r="O78" s="364"/>
      <c r="P78" s="320"/>
      <c r="Q78" s="320"/>
    </row>
    <row r="79" spans="1:75" s="135" customFormat="1" ht="15" customHeight="1">
      <c r="A79" s="154" t="s">
        <v>13</v>
      </c>
      <c r="B79" s="150"/>
      <c r="C79" s="151"/>
      <c r="D79" s="151"/>
      <c r="E79" s="151"/>
      <c r="F79" s="151"/>
      <c r="G79" s="150"/>
      <c r="H79" s="150"/>
      <c r="I79" s="150"/>
      <c r="J79" s="151"/>
      <c r="K79" s="164"/>
      <c r="L79" s="249"/>
      <c r="M79" s="249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1"/>
      <c r="AM79" s="321"/>
      <c r="AN79" s="321"/>
      <c r="AO79" s="321"/>
      <c r="AP79" s="321"/>
      <c r="AQ79" s="321"/>
      <c r="AR79" s="321"/>
      <c r="AS79" s="321"/>
      <c r="AT79" s="321"/>
      <c r="AU79" s="321"/>
      <c r="AV79" s="321"/>
      <c r="AW79" s="321"/>
      <c r="AX79" s="321"/>
      <c r="AY79" s="321"/>
      <c r="AZ79" s="321"/>
      <c r="BA79" s="321"/>
      <c r="BB79" s="321"/>
      <c r="BC79" s="321"/>
      <c r="BD79" s="321"/>
      <c r="BE79" s="321"/>
      <c r="BF79" s="321"/>
      <c r="BG79" s="321"/>
      <c r="BH79" s="321"/>
      <c r="BI79" s="321"/>
      <c r="BJ79" s="321"/>
      <c r="BK79" s="321"/>
      <c r="BL79" s="321"/>
      <c r="BM79" s="321"/>
      <c r="BN79" s="321"/>
      <c r="BO79" s="321"/>
      <c r="BP79" s="321"/>
      <c r="BQ79" s="321"/>
      <c r="BR79" s="321"/>
      <c r="BS79" s="321"/>
      <c r="BT79" s="321"/>
      <c r="BU79" s="321"/>
      <c r="BV79" s="321"/>
      <c r="BW79" s="321"/>
    </row>
    <row r="80" spans="1:13" ht="15" customHeight="1">
      <c r="A80" s="463"/>
      <c r="B80" s="136">
        <v>1</v>
      </c>
      <c r="C80" s="137">
        <v>1</v>
      </c>
      <c r="D80" s="11"/>
      <c r="E80" s="11">
        <v>1</v>
      </c>
      <c r="F80" s="11"/>
      <c r="G80" s="10">
        <v>1965</v>
      </c>
      <c r="H80" s="139" t="s">
        <v>99</v>
      </c>
      <c r="I80" s="139" t="s">
        <v>23</v>
      </c>
      <c r="J80" s="11">
        <v>232</v>
      </c>
      <c r="K80" s="162"/>
      <c r="L80" s="252"/>
      <c r="M80" s="252"/>
    </row>
    <row r="81" spans="1:13" ht="15" customHeight="1">
      <c r="A81" s="463"/>
      <c r="B81" s="136">
        <v>1</v>
      </c>
      <c r="C81" s="137"/>
      <c r="D81" s="11">
        <v>1</v>
      </c>
      <c r="E81" s="11">
        <v>1</v>
      </c>
      <c r="F81" s="11"/>
      <c r="G81" s="10">
        <v>1966</v>
      </c>
      <c r="H81" s="139" t="s">
        <v>100</v>
      </c>
      <c r="I81" s="139" t="s">
        <v>23</v>
      </c>
      <c r="J81" s="11">
        <v>232</v>
      </c>
      <c r="K81" s="162"/>
      <c r="L81" s="252"/>
      <c r="M81" s="252"/>
    </row>
    <row r="82" spans="1:13" ht="15" customHeight="1">
      <c r="A82" s="463"/>
      <c r="B82" s="136">
        <v>1</v>
      </c>
      <c r="C82" s="137">
        <v>1</v>
      </c>
      <c r="D82" s="11"/>
      <c r="E82" s="11">
        <v>1</v>
      </c>
      <c r="F82" s="11"/>
      <c r="G82" s="10">
        <v>1979</v>
      </c>
      <c r="H82" s="139" t="s">
        <v>101</v>
      </c>
      <c r="I82" s="139" t="s">
        <v>23</v>
      </c>
      <c r="J82" s="11">
        <v>232</v>
      </c>
      <c r="K82" s="162"/>
      <c r="L82" s="252"/>
      <c r="M82" s="252"/>
    </row>
    <row r="83" spans="1:13" ht="15" customHeight="1">
      <c r="A83" s="463"/>
      <c r="B83" s="136">
        <v>1</v>
      </c>
      <c r="C83" s="137">
        <v>1</v>
      </c>
      <c r="D83" s="11"/>
      <c r="E83" s="11">
        <v>1</v>
      </c>
      <c r="F83" s="11"/>
      <c r="G83" s="10">
        <v>1960</v>
      </c>
      <c r="H83" s="139" t="s">
        <v>100</v>
      </c>
      <c r="I83" s="139" t="s">
        <v>23</v>
      </c>
      <c r="J83" s="11">
        <v>232</v>
      </c>
      <c r="K83" s="162"/>
      <c r="L83" s="252"/>
      <c r="M83" s="252"/>
    </row>
    <row r="84" spans="1:13" ht="15" customHeight="1">
      <c r="A84" s="463"/>
      <c r="B84" s="136">
        <v>1</v>
      </c>
      <c r="C84" s="137">
        <v>1</v>
      </c>
      <c r="D84" s="11"/>
      <c r="E84" s="11">
        <v>1</v>
      </c>
      <c r="F84" s="11"/>
      <c r="G84" s="10">
        <v>1974</v>
      </c>
      <c r="H84" s="139" t="s">
        <v>99</v>
      </c>
      <c r="I84" s="139" t="s">
        <v>23</v>
      </c>
      <c r="J84" s="11">
        <v>232</v>
      </c>
      <c r="K84" s="162"/>
      <c r="L84" s="252"/>
      <c r="M84" s="252"/>
    </row>
    <row r="85" spans="1:13" ht="15" customHeight="1">
      <c r="A85" s="463"/>
      <c r="B85" s="136">
        <v>1</v>
      </c>
      <c r="C85" s="137"/>
      <c r="D85" s="11">
        <v>1</v>
      </c>
      <c r="E85" s="11">
        <v>1</v>
      </c>
      <c r="F85" s="11"/>
      <c r="G85" s="10">
        <v>1992</v>
      </c>
      <c r="H85" s="139" t="s">
        <v>101</v>
      </c>
      <c r="I85" s="139" t="s">
        <v>23</v>
      </c>
      <c r="J85" s="11">
        <v>232</v>
      </c>
      <c r="K85" s="162"/>
      <c r="L85" s="252"/>
      <c r="M85" s="252"/>
    </row>
    <row r="86" spans="1:13" ht="15" customHeight="1">
      <c r="A86" s="463"/>
      <c r="B86" s="136">
        <v>1</v>
      </c>
      <c r="C86" s="137"/>
      <c r="D86" s="11">
        <v>1</v>
      </c>
      <c r="E86" s="11">
        <v>1</v>
      </c>
      <c r="F86" s="11"/>
      <c r="G86" s="10">
        <v>1968</v>
      </c>
      <c r="H86" s="139" t="s">
        <v>100</v>
      </c>
      <c r="I86" s="139" t="s">
        <v>23</v>
      </c>
      <c r="J86" s="11">
        <v>232</v>
      </c>
      <c r="K86" s="162"/>
      <c r="L86" s="252"/>
      <c r="M86" s="252"/>
    </row>
    <row r="87" spans="1:13" ht="15" customHeight="1">
      <c r="A87" s="463"/>
      <c r="B87" s="136">
        <v>1</v>
      </c>
      <c r="C87" s="137"/>
      <c r="D87" s="11">
        <v>1</v>
      </c>
      <c r="E87" s="11">
        <v>1</v>
      </c>
      <c r="F87" s="11"/>
      <c r="G87" s="10">
        <v>1993</v>
      </c>
      <c r="H87" s="139" t="s">
        <v>98</v>
      </c>
      <c r="I87" s="139" t="s">
        <v>23</v>
      </c>
      <c r="J87" s="11">
        <v>232</v>
      </c>
      <c r="K87" s="162"/>
      <c r="L87" s="252"/>
      <c r="M87" s="252"/>
    </row>
    <row r="88" spans="1:13" ht="15" customHeight="1">
      <c r="A88" s="463"/>
      <c r="B88" s="136">
        <v>1</v>
      </c>
      <c r="C88" s="137"/>
      <c r="D88" s="11">
        <v>1</v>
      </c>
      <c r="E88" s="11">
        <v>1</v>
      </c>
      <c r="F88" s="11"/>
      <c r="G88" s="10">
        <v>1956</v>
      </c>
      <c r="H88" s="139" t="s">
        <v>100</v>
      </c>
      <c r="I88" s="139" t="s">
        <v>23</v>
      </c>
      <c r="J88" s="11">
        <v>232</v>
      </c>
      <c r="K88" s="162"/>
      <c r="L88" s="250"/>
      <c r="M88" s="252"/>
    </row>
    <row r="89" spans="1:13" ht="15" customHeight="1">
      <c r="A89" s="463"/>
      <c r="B89" s="136">
        <v>1</v>
      </c>
      <c r="C89" s="137"/>
      <c r="D89" s="11">
        <v>1</v>
      </c>
      <c r="E89" s="11">
        <v>1</v>
      </c>
      <c r="F89" s="11"/>
      <c r="G89" s="10">
        <v>1964</v>
      </c>
      <c r="H89" s="139" t="s">
        <v>100</v>
      </c>
      <c r="I89" s="139" t="s">
        <v>23</v>
      </c>
      <c r="J89" s="11">
        <v>232</v>
      </c>
      <c r="K89" s="162"/>
      <c r="L89" s="250">
        <v>44396.64</v>
      </c>
      <c r="M89" s="252"/>
    </row>
    <row r="90" spans="1:13" ht="15" customHeight="1">
      <c r="A90" s="463"/>
      <c r="B90" s="77">
        <v>1</v>
      </c>
      <c r="C90" s="11"/>
      <c r="D90" s="11">
        <v>1</v>
      </c>
      <c r="E90" s="11">
        <v>1</v>
      </c>
      <c r="F90" s="11"/>
      <c r="G90" s="10">
        <v>1959</v>
      </c>
      <c r="H90" s="20" t="s">
        <v>97</v>
      </c>
      <c r="I90" s="161" t="s">
        <v>110</v>
      </c>
      <c r="J90" s="20">
        <v>6</v>
      </c>
      <c r="K90" s="162">
        <v>1779.21</v>
      </c>
      <c r="L90" s="250">
        <f>(J90*K90)*25%</f>
        <v>2668.815</v>
      </c>
      <c r="M90" s="250"/>
    </row>
    <row r="91" spans="1:13" ht="15" customHeight="1">
      <c r="A91" s="463"/>
      <c r="B91" s="77">
        <v>1</v>
      </c>
      <c r="C91" s="11"/>
      <c r="D91" s="11">
        <v>1</v>
      </c>
      <c r="E91" s="11">
        <v>1</v>
      </c>
      <c r="F91" s="11"/>
      <c r="G91" s="10">
        <v>1974</v>
      </c>
      <c r="H91" s="20" t="s">
        <v>97</v>
      </c>
      <c r="I91" s="161" t="s">
        <v>110</v>
      </c>
      <c r="J91" s="20">
        <v>11</v>
      </c>
      <c r="K91" s="162">
        <v>1779.21</v>
      </c>
      <c r="L91" s="250">
        <f>(J91*K91)*50%</f>
        <v>9785.655</v>
      </c>
      <c r="M91" s="250"/>
    </row>
    <row r="92" spans="1:13" ht="15" customHeight="1">
      <c r="A92" s="463"/>
      <c r="B92" s="136">
        <v>1</v>
      </c>
      <c r="C92" s="137">
        <v>1</v>
      </c>
      <c r="D92" s="11"/>
      <c r="E92" s="11">
        <v>1</v>
      </c>
      <c r="F92" s="11"/>
      <c r="G92" s="10">
        <v>1955</v>
      </c>
      <c r="H92" s="20" t="s">
        <v>96</v>
      </c>
      <c r="I92" s="161" t="s">
        <v>94</v>
      </c>
      <c r="J92" s="20">
        <v>11</v>
      </c>
      <c r="K92" s="162">
        <v>2430.32</v>
      </c>
      <c r="L92" s="250">
        <f>(J92*K92)*50%</f>
        <v>13366.76</v>
      </c>
      <c r="M92" s="252"/>
    </row>
    <row r="93" spans="1:13" ht="15" customHeight="1">
      <c r="A93" s="335" t="s">
        <v>161</v>
      </c>
      <c r="B93" s="136"/>
      <c r="C93" s="137"/>
      <c r="D93" s="11"/>
      <c r="E93" s="11"/>
      <c r="F93" s="11"/>
      <c r="G93" s="10"/>
      <c r="H93" s="161"/>
      <c r="I93" s="161"/>
      <c r="J93" s="11"/>
      <c r="K93" s="162"/>
      <c r="L93" s="251"/>
      <c r="M93" s="250">
        <f>(30052/6)*2</f>
        <v>10017.333333333334</v>
      </c>
    </row>
    <row r="94" spans="1:17" ht="15" customHeight="1">
      <c r="A94" s="145" t="s">
        <v>21</v>
      </c>
      <c r="B94" s="146">
        <f>SUM(B80:B90)</f>
        <v>11</v>
      </c>
      <c r="C94" s="148">
        <f>SUM(C80:C90)</f>
        <v>4</v>
      </c>
      <c r="D94" s="148">
        <f>SUM(D80:D90)</f>
        <v>7</v>
      </c>
      <c r="E94" s="148">
        <f>SUM(E80:E93)</f>
        <v>13</v>
      </c>
      <c r="F94" s="148">
        <f>SUM(F80:F90)</f>
        <v>0</v>
      </c>
      <c r="G94" s="149"/>
      <c r="H94" s="149"/>
      <c r="I94" s="149"/>
      <c r="J94" s="148"/>
      <c r="K94" s="163"/>
      <c r="L94" s="253">
        <f>SUM(L89:L93)</f>
        <v>70217.87</v>
      </c>
      <c r="M94" s="253">
        <f>SUM(M93)</f>
        <v>10017.333333333334</v>
      </c>
      <c r="O94" s="364"/>
      <c r="P94" s="320"/>
      <c r="Q94" s="320"/>
    </row>
    <row r="95" spans="1:75" s="142" customFormat="1" ht="15" customHeight="1">
      <c r="A95" s="156" t="s">
        <v>54</v>
      </c>
      <c r="B95" s="157">
        <f>SUM(B10,B34,B39,B52,B61,B68,B75,B78,B94)</f>
        <v>58</v>
      </c>
      <c r="C95" s="158">
        <f>C10+C34+C39+C52+C61+C68+C75+C78+C94</f>
        <v>26</v>
      </c>
      <c r="D95" s="158">
        <f>D10+D34+D39+D52+D61+D68+D75+D78+D94</f>
        <v>33</v>
      </c>
      <c r="E95" s="158">
        <f>E10+E34+E39+E52+E61+E68+E75+E78+E94</f>
        <v>59</v>
      </c>
      <c r="F95" s="158">
        <f>F10+F34+F39+F52+F61+F68+F75+F78+F94</f>
        <v>1</v>
      </c>
      <c r="G95" s="159"/>
      <c r="H95" s="159"/>
      <c r="I95" s="159"/>
      <c r="J95" s="160"/>
      <c r="K95" s="165"/>
      <c r="L95" s="254">
        <f>L10+L34+L39+L52+L61+L68+L75+L78+L94</f>
        <v>382940.45999999996</v>
      </c>
      <c r="M95" s="255"/>
      <c r="N95" s="323"/>
      <c r="O95" s="323"/>
      <c r="P95" s="321"/>
      <c r="Q95" s="321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3"/>
      <c r="AT95" s="323"/>
      <c r="AU95" s="323"/>
      <c r="AV95" s="323"/>
      <c r="AW95" s="323"/>
      <c r="AX95" s="323"/>
      <c r="AY95" s="323"/>
      <c r="AZ95" s="323"/>
      <c r="BA95" s="323"/>
      <c r="BB95" s="323"/>
      <c r="BC95" s="323"/>
      <c r="BD95" s="323"/>
      <c r="BE95" s="323"/>
      <c r="BF95" s="323"/>
      <c r="BG95" s="323"/>
      <c r="BH95" s="323"/>
      <c r="BI95" s="323"/>
      <c r="BJ95" s="323"/>
      <c r="BK95" s="323"/>
      <c r="BL95" s="323"/>
      <c r="BM95" s="323"/>
      <c r="BN95" s="323"/>
      <c r="BO95" s="323"/>
      <c r="BP95" s="323"/>
      <c r="BQ95" s="323"/>
      <c r="BR95" s="323"/>
      <c r="BS95" s="323"/>
      <c r="BT95" s="323"/>
      <c r="BU95" s="323"/>
      <c r="BV95" s="323"/>
      <c r="BW95" s="323"/>
    </row>
    <row r="96" ht="12.75"/>
    <row r="97" ht="12.75"/>
    <row r="98" ht="12.75"/>
    <row r="99" ht="12.75"/>
    <row r="100" spans="1:4" ht="12.75">
      <c r="A100" s="317"/>
      <c r="B100" s="322"/>
      <c r="C100" s="322"/>
      <c r="D100" s="322"/>
    </row>
    <row r="101" ht="12.75">
      <c r="B101" s="12"/>
    </row>
    <row r="137" ht="12.75"/>
    <row r="138" ht="12.75"/>
  </sheetData>
  <sheetProtection selectLockedCells="1" selectUnlockedCells="1"/>
  <autoFilter ref="A4:M94"/>
  <mergeCells count="2">
    <mergeCell ref="A2:M2"/>
    <mergeCell ref="A1:M1"/>
  </mergeCells>
  <printOptions/>
  <pageMargins left="0.7875" right="0.7875" top="1.025" bottom="1.025" header="0.7875" footer="0.7875"/>
  <pageSetup horizontalDpi="600" verticalDpi="600" orientation="landscape" paperSize="9" scale="75" r:id="rId3"/>
  <headerFooter alignWithMargins="0">
    <oddHeader>&amp;C&amp;A</oddHeader>
    <oddFooter>&amp;CPagina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indexed="41"/>
  </sheetPr>
  <dimension ref="A1:S82"/>
  <sheetViews>
    <sheetView tabSelected="1" workbookViewId="0" topLeftCell="A1">
      <selection activeCell="A11" sqref="A11:A20"/>
    </sheetView>
  </sheetViews>
  <sheetFormatPr defaultColWidth="9.140625" defaultRowHeight="12.75"/>
  <cols>
    <col min="1" max="1" width="44.00390625" style="12" customWidth="1"/>
    <col min="2" max="2" width="10.7109375" style="9" customWidth="1"/>
    <col min="3" max="4" width="7.7109375" style="9" customWidth="1"/>
    <col min="5" max="6" width="10.7109375" style="9" customWidth="1"/>
    <col min="7" max="7" width="10.28125" style="9" customWidth="1"/>
    <col min="8" max="8" width="25.140625" style="9" customWidth="1"/>
    <col min="9" max="9" width="14.28125" style="13" customWidth="1"/>
    <col min="10" max="10" width="9.7109375" style="28" bestFit="1" customWidth="1"/>
    <col min="11" max="11" width="15.00390625" style="28" customWidth="1"/>
    <col min="12" max="12" width="14.421875" style="28" bestFit="1" customWidth="1"/>
    <col min="13" max="13" width="14.421875" style="12" customWidth="1"/>
    <col min="14" max="14" width="14.140625" style="12" customWidth="1"/>
    <col min="15" max="15" width="11.8515625" style="12" customWidth="1"/>
    <col min="16" max="16384" width="9.140625" style="12" customWidth="1"/>
  </cols>
  <sheetData>
    <row r="1" spans="1:14" s="16" customFormat="1" ht="30" customHeight="1">
      <c r="A1" s="497" t="s">
        <v>55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15">
        <v>40070151</v>
      </c>
      <c r="N1" s="324"/>
    </row>
    <row r="2" spans="1:15" ht="39" customHeight="1">
      <c r="A2" s="511" t="s">
        <v>56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3"/>
      <c r="M2" s="365"/>
      <c r="N2" s="421"/>
      <c r="O2" s="421"/>
    </row>
    <row r="3" spans="1:19" ht="31.5">
      <c r="A3" s="50" t="s">
        <v>78</v>
      </c>
      <c r="B3" s="125" t="s">
        <v>79</v>
      </c>
      <c r="C3" s="125" t="s">
        <v>14</v>
      </c>
      <c r="D3" s="125" t="s">
        <v>15</v>
      </c>
      <c r="E3" s="125" t="s">
        <v>68</v>
      </c>
      <c r="F3" s="125" t="s">
        <v>80</v>
      </c>
      <c r="G3" s="125" t="s">
        <v>69</v>
      </c>
      <c r="H3" s="125" t="s">
        <v>38</v>
      </c>
      <c r="I3" s="175" t="s">
        <v>72</v>
      </c>
      <c r="J3" s="129" t="s">
        <v>70</v>
      </c>
      <c r="K3" s="129" t="s">
        <v>73</v>
      </c>
      <c r="L3" s="129" t="s">
        <v>74</v>
      </c>
      <c r="M3" s="422"/>
      <c r="N3" s="421"/>
      <c r="O3" s="421"/>
      <c r="P3" s="26"/>
      <c r="Q3" s="26"/>
      <c r="R3" s="26"/>
      <c r="S3" s="26"/>
    </row>
    <row r="4" spans="1:13" s="135" customFormat="1" ht="15" customHeight="1">
      <c r="A4" s="168" t="s">
        <v>7</v>
      </c>
      <c r="B4" s="150"/>
      <c r="C4" s="150"/>
      <c r="D4" s="150"/>
      <c r="E4" s="150"/>
      <c r="F4" s="150"/>
      <c r="G4" s="150"/>
      <c r="H4" s="150"/>
      <c r="I4" s="151"/>
      <c r="J4" s="249"/>
      <c r="K4" s="249"/>
      <c r="L4" s="249"/>
      <c r="M4" s="317"/>
    </row>
    <row r="5" spans="1:12" ht="15" customHeight="1">
      <c r="A5" s="464"/>
      <c r="B5" s="10">
        <v>1</v>
      </c>
      <c r="C5" s="10"/>
      <c r="D5" s="10">
        <v>1</v>
      </c>
      <c r="E5" s="10">
        <v>1</v>
      </c>
      <c r="F5" s="10"/>
      <c r="G5" s="10">
        <v>1980</v>
      </c>
      <c r="H5" s="161" t="s">
        <v>110</v>
      </c>
      <c r="I5" s="11"/>
      <c r="J5" s="258">
        <v>1422.32</v>
      </c>
      <c r="K5" s="250" t="s">
        <v>135</v>
      </c>
      <c r="L5" s="22"/>
    </row>
    <row r="6" spans="1:13" ht="15" customHeight="1">
      <c r="A6" s="464"/>
      <c r="B6" s="10">
        <v>1</v>
      </c>
      <c r="C6" s="10">
        <v>1</v>
      </c>
      <c r="D6" s="10"/>
      <c r="E6" s="10">
        <v>1</v>
      </c>
      <c r="F6" s="10"/>
      <c r="G6" s="10">
        <v>1960</v>
      </c>
      <c r="H6" s="161" t="s">
        <v>113</v>
      </c>
      <c r="I6" s="11"/>
      <c r="J6" s="258">
        <v>49.96</v>
      </c>
      <c r="K6" s="250">
        <v>2366.8</v>
      </c>
      <c r="L6" s="250"/>
      <c r="M6" s="135"/>
    </row>
    <row r="7" spans="1:13" ht="15" customHeight="1">
      <c r="A7" s="338" t="s">
        <v>146</v>
      </c>
      <c r="B7" s="10"/>
      <c r="C7" s="10"/>
      <c r="D7" s="10"/>
      <c r="E7" s="10"/>
      <c r="F7" s="10"/>
      <c r="G7" s="10"/>
      <c r="H7" s="161"/>
      <c r="I7" s="11"/>
      <c r="J7" s="258"/>
      <c r="K7" s="250">
        <f>19674.57-17323.8</f>
        <v>2350.7700000000004</v>
      </c>
      <c r="L7" s="250"/>
      <c r="M7" s="135"/>
    </row>
    <row r="8" spans="1:13" ht="15" customHeight="1">
      <c r="A8" s="338" t="s">
        <v>161</v>
      </c>
      <c r="B8" s="10"/>
      <c r="C8" s="10"/>
      <c r="D8" s="10"/>
      <c r="E8" s="10"/>
      <c r="F8" s="10"/>
      <c r="G8" s="10"/>
      <c r="H8" s="339"/>
      <c r="I8" s="11"/>
      <c r="J8" s="259"/>
      <c r="K8" s="250"/>
      <c r="L8" s="250">
        <f>(7878.51/3)*2</f>
        <v>5252.34</v>
      </c>
      <c r="M8" s="317"/>
    </row>
    <row r="9" spans="1:12" ht="15" customHeight="1">
      <c r="A9" s="167" t="s">
        <v>1</v>
      </c>
      <c r="B9" s="169">
        <f>SUM(B5:B6)</f>
        <v>2</v>
      </c>
      <c r="C9" s="169">
        <f>SUM(C5:C6)</f>
        <v>1</v>
      </c>
      <c r="D9" s="169">
        <f>SUM(D5:D6)</f>
        <v>1</v>
      </c>
      <c r="E9" s="169">
        <f>SUM(E5:E6)</f>
        <v>2</v>
      </c>
      <c r="F9" s="169"/>
      <c r="G9" s="169"/>
      <c r="H9" s="173"/>
      <c r="I9" s="80"/>
      <c r="J9" s="260"/>
      <c r="K9" s="83">
        <f>SUM(K6:K8)</f>
        <v>4717.570000000001</v>
      </c>
      <c r="L9" s="83">
        <f>SUM(L8)</f>
        <v>5252.34</v>
      </c>
    </row>
    <row r="10" spans="1:12" s="135" customFormat="1" ht="15" customHeight="1">
      <c r="A10" s="168" t="s">
        <v>17</v>
      </c>
      <c r="B10" s="150"/>
      <c r="C10" s="150"/>
      <c r="D10" s="150"/>
      <c r="E10" s="150"/>
      <c r="F10" s="150"/>
      <c r="G10" s="150"/>
      <c r="H10" s="150"/>
      <c r="I10" s="151"/>
      <c r="J10" s="249"/>
      <c r="K10" s="249"/>
      <c r="L10" s="249"/>
    </row>
    <row r="11" spans="1:14" ht="15" customHeight="1">
      <c r="A11" s="464"/>
      <c r="B11" s="10">
        <v>1</v>
      </c>
      <c r="C11" s="10"/>
      <c r="D11" s="10">
        <v>1</v>
      </c>
      <c r="E11" s="10">
        <v>1</v>
      </c>
      <c r="F11" s="10"/>
      <c r="G11" s="10">
        <v>1977</v>
      </c>
      <c r="H11" s="161" t="s">
        <v>113</v>
      </c>
      <c r="I11" s="11"/>
      <c r="J11" s="258">
        <v>49.96</v>
      </c>
      <c r="K11" s="250">
        <v>2917.68</v>
      </c>
      <c r="L11" s="250"/>
      <c r="M11" s="369"/>
      <c r="N11" s="370"/>
    </row>
    <row r="12" spans="1:14" ht="15" customHeight="1">
      <c r="A12" s="464"/>
      <c r="B12" s="10">
        <v>1</v>
      </c>
      <c r="C12" s="10"/>
      <c r="D12" s="10">
        <v>1</v>
      </c>
      <c r="E12" s="10">
        <v>1</v>
      </c>
      <c r="F12" s="10"/>
      <c r="G12" s="10">
        <v>1978</v>
      </c>
      <c r="H12" s="161" t="s">
        <v>112</v>
      </c>
      <c r="I12" s="11"/>
      <c r="J12" s="368">
        <v>800</v>
      </c>
      <c r="K12" s="250" t="s">
        <v>135</v>
      </c>
      <c r="L12" s="250"/>
      <c r="M12" s="369"/>
      <c r="N12" s="370"/>
    </row>
    <row r="13" spans="1:14" ht="15" customHeight="1">
      <c r="A13" s="464"/>
      <c r="B13" s="10">
        <v>1</v>
      </c>
      <c r="C13" s="10">
        <v>1</v>
      </c>
      <c r="D13" s="10"/>
      <c r="E13" s="10">
        <v>1</v>
      </c>
      <c r="F13" s="10"/>
      <c r="G13" s="10">
        <v>1957</v>
      </c>
      <c r="H13" s="161" t="s">
        <v>113</v>
      </c>
      <c r="I13" s="11"/>
      <c r="J13" s="258">
        <v>49.96</v>
      </c>
      <c r="K13" s="250">
        <v>2387.21</v>
      </c>
      <c r="L13" s="250"/>
      <c r="M13" s="369"/>
      <c r="N13" s="370"/>
    </row>
    <row r="14" spans="1:14" ht="15" customHeight="1">
      <c r="A14" s="464"/>
      <c r="B14" s="10">
        <v>1</v>
      </c>
      <c r="C14" s="10">
        <v>1</v>
      </c>
      <c r="D14" s="10"/>
      <c r="E14" s="10">
        <v>1</v>
      </c>
      <c r="F14" s="10"/>
      <c r="G14" s="10">
        <v>1990</v>
      </c>
      <c r="H14" s="161" t="s">
        <v>36</v>
      </c>
      <c r="I14" s="11"/>
      <c r="J14" s="259">
        <v>1990</v>
      </c>
      <c r="K14" s="250" t="s">
        <v>135</v>
      </c>
      <c r="L14" s="250"/>
      <c r="M14" s="369"/>
      <c r="N14" s="370"/>
    </row>
    <row r="15" spans="1:14" ht="15" customHeight="1">
      <c r="A15" s="464"/>
      <c r="B15" s="10">
        <v>1</v>
      </c>
      <c r="C15" s="10">
        <v>1</v>
      </c>
      <c r="D15" s="10"/>
      <c r="E15" s="10">
        <v>1</v>
      </c>
      <c r="F15" s="10"/>
      <c r="G15" s="10">
        <v>1969</v>
      </c>
      <c r="H15" s="161" t="s">
        <v>35</v>
      </c>
      <c r="I15" s="11"/>
      <c r="J15" s="258">
        <v>1057.65</v>
      </c>
      <c r="K15" s="250">
        <v>3888.43</v>
      </c>
      <c r="L15" s="250"/>
      <c r="M15" s="369"/>
      <c r="N15" s="370"/>
    </row>
    <row r="16" spans="1:14" ht="15" customHeight="1">
      <c r="A16" s="464"/>
      <c r="B16" s="10">
        <v>1</v>
      </c>
      <c r="C16" s="10">
        <v>1</v>
      </c>
      <c r="D16" s="10"/>
      <c r="E16" s="10">
        <v>1</v>
      </c>
      <c r="F16" s="10"/>
      <c r="G16" s="10">
        <v>1977</v>
      </c>
      <c r="H16" s="161" t="s">
        <v>35</v>
      </c>
      <c r="I16" s="11"/>
      <c r="J16" s="258">
        <v>840.4</v>
      </c>
      <c r="K16" s="250">
        <v>3104.92</v>
      </c>
      <c r="L16" s="250"/>
      <c r="M16" s="369"/>
      <c r="N16" s="370"/>
    </row>
    <row r="17" spans="1:14" ht="15" customHeight="1">
      <c r="A17" s="464"/>
      <c r="B17" s="10">
        <v>1</v>
      </c>
      <c r="C17" s="10"/>
      <c r="D17" s="10">
        <v>1</v>
      </c>
      <c r="E17" s="10">
        <v>1</v>
      </c>
      <c r="F17" s="10"/>
      <c r="G17" s="10">
        <v>1978</v>
      </c>
      <c r="H17" s="161" t="s">
        <v>110</v>
      </c>
      <c r="I17" s="11"/>
      <c r="J17" s="258">
        <v>1779.21</v>
      </c>
      <c r="K17" s="250">
        <v>4424.14</v>
      </c>
      <c r="L17" s="250"/>
      <c r="M17" s="369"/>
      <c r="N17" s="370"/>
    </row>
    <row r="18" spans="1:14" s="26" customFormat="1" ht="15" customHeight="1">
      <c r="A18" s="464"/>
      <c r="B18" s="10">
        <v>1</v>
      </c>
      <c r="C18" s="10"/>
      <c r="D18" s="10">
        <v>1</v>
      </c>
      <c r="E18" s="10">
        <v>1</v>
      </c>
      <c r="F18" s="10"/>
      <c r="G18" s="10">
        <v>1986</v>
      </c>
      <c r="H18" s="161" t="s">
        <v>113</v>
      </c>
      <c r="I18" s="11"/>
      <c r="J18" s="258">
        <v>49.96</v>
      </c>
      <c r="K18" s="250">
        <v>2958.53</v>
      </c>
      <c r="L18" s="250"/>
      <c r="M18" s="322"/>
      <c r="N18" s="370"/>
    </row>
    <row r="19" spans="1:14" ht="15" customHeight="1">
      <c r="A19" s="464"/>
      <c r="B19" s="10">
        <v>1</v>
      </c>
      <c r="C19" s="10">
        <v>1</v>
      </c>
      <c r="D19" s="10"/>
      <c r="E19" s="10">
        <v>1</v>
      </c>
      <c r="F19" s="10"/>
      <c r="G19" s="10">
        <v>1970</v>
      </c>
      <c r="H19" s="161" t="s">
        <v>113</v>
      </c>
      <c r="I19" s="11"/>
      <c r="J19" s="258">
        <v>49.96</v>
      </c>
      <c r="K19" s="250">
        <v>2835.98</v>
      </c>
      <c r="L19" s="250"/>
      <c r="M19" s="322"/>
      <c r="N19" s="371"/>
    </row>
    <row r="20" spans="1:14" ht="15" customHeight="1">
      <c r="A20" s="464"/>
      <c r="B20" s="10">
        <v>1</v>
      </c>
      <c r="C20" s="10">
        <v>1</v>
      </c>
      <c r="D20" s="10"/>
      <c r="E20" s="10">
        <v>1</v>
      </c>
      <c r="F20" s="10"/>
      <c r="G20" s="10">
        <v>1988</v>
      </c>
      <c r="H20" s="161" t="s">
        <v>112</v>
      </c>
      <c r="I20" s="11"/>
      <c r="J20" s="258">
        <v>1674.76</v>
      </c>
      <c r="K20" s="250" t="s">
        <v>135</v>
      </c>
      <c r="L20" s="250"/>
      <c r="M20" s="322"/>
      <c r="N20" s="322"/>
    </row>
    <row r="21" spans="1:13" ht="15" customHeight="1">
      <c r="A21" s="338" t="s">
        <v>146</v>
      </c>
      <c r="B21" s="10"/>
      <c r="C21" s="10"/>
      <c r="D21" s="10"/>
      <c r="E21" s="10"/>
      <c r="F21" s="10"/>
      <c r="G21" s="10"/>
      <c r="H21" s="161"/>
      <c r="I21" s="11"/>
      <c r="J21" s="258"/>
      <c r="K21" s="250">
        <f>78040.77-57681.21</f>
        <v>20359.560000000005</v>
      </c>
      <c r="L21" s="250"/>
      <c r="M21" s="135"/>
    </row>
    <row r="22" spans="1:12" ht="15" customHeight="1">
      <c r="A22" s="167" t="s">
        <v>53</v>
      </c>
      <c r="B22" s="169">
        <f>SUM(B11:B20)</f>
        <v>10</v>
      </c>
      <c r="C22" s="169">
        <f>SUM(C11:C20)</f>
        <v>6</v>
      </c>
      <c r="D22" s="169">
        <f>SUM(D11:D20)</f>
        <v>4</v>
      </c>
      <c r="E22" s="169">
        <f>SUM(E11:E20)</f>
        <v>10</v>
      </c>
      <c r="F22" s="169"/>
      <c r="G22" s="169"/>
      <c r="H22" s="173" t="s">
        <v>25</v>
      </c>
      <c r="I22" s="80"/>
      <c r="J22" s="260"/>
      <c r="K22" s="83">
        <f>SUM(K11:K21)</f>
        <v>42876.450000000004</v>
      </c>
      <c r="L22" s="83"/>
    </row>
    <row r="23" spans="1:12" s="135" customFormat="1" ht="15" customHeight="1">
      <c r="A23" s="168" t="s">
        <v>8</v>
      </c>
      <c r="B23" s="150"/>
      <c r="C23" s="150"/>
      <c r="D23" s="150"/>
      <c r="E23" s="150"/>
      <c r="F23" s="150"/>
      <c r="G23" s="150"/>
      <c r="H23" s="150"/>
      <c r="I23" s="151"/>
      <c r="J23" s="249"/>
      <c r="K23" s="249"/>
      <c r="L23" s="249"/>
    </row>
    <row r="24" spans="1:12" ht="15" customHeight="1">
      <c r="A24" s="464"/>
      <c r="B24" s="10">
        <v>1</v>
      </c>
      <c r="C24" s="10">
        <v>1</v>
      </c>
      <c r="D24" s="10"/>
      <c r="E24" s="10">
        <v>1</v>
      </c>
      <c r="F24" s="10"/>
      <c r="G24" s="10">
        <v>1977</v>
      </c>
      <c r="H24" s="161" t="s">
        <v>113</v>
      </c>
      <c r="I24" s="11"/>
      <c r="J24" s="258">
        <v>49.96</v>
      </c>
      <c r="K24" s="250">
        <v>2835.98</v>
      </c>
      <c r="L24" s="22"/>
    </row>
    <row r="25" spans="1:13" ht="15" customHeight="1">
      <c r="A25" s="338" t="s">
        <v>146</v>
      </c>
      <c r="B25" s="10"/>
      <c r="C25" s="10"/>
      <c r="D25" s="10"/>
      <c r="E25" s="10"/>
      <c r="F25" s="10"/>
      <c r="G25" s="10"/>
      <c r="H25" s="161"/>
      <c r="I25" s="11"/>
      <c r="J25" s="258"/>
      <c r="K25" s="250">
        <v>6310.86</v>
      </c>
      <c r="L25" s="250"/>
      <c r="M25" s="135"/>
    </row>
    <row r="26" spans="1:12" ht="15" customHeight="1">
      <c r="A26" s="338" t="s">
        <v>161</v>
      </c>
      <c r="B26" s="10"/>
      <c r="C26" s="10"/>
      <c r="D26" s="10"/>
      <c r="E26" s="10"/>
      <c r="F26" s="10"/>
      <c r="G26" s="10"/>
      <c r="H26" s="161"/>
      <c r="I26" s="11"/>
      <c r="J26" s="258"/>
      <c r="K26" s="250"/>
      <c r="L26" s="22">
        <f>4382.29</f>
        <v>4382.29</v>
      </c>
    </row>
    <row r="27" spans="1:14" ht="15" customHeight="1">
      <c r="A27" s="167" t="s">
        <v>39</v>
      </c>
      <c r="B27" s="169">
        <f>SUM(B24)</f>
        <v>1</v>
      </c>
      <c r="C27" s="169">
        <f>SUM(C24)</f>
        <v>1</v>
      </c>
      <c r="D27" s="169"/>
      <c r="E27" s="169">
        <f>SUM(E24)</f>
        <v>1</v>
      </c>
      <c r="F27" s="169"/>
      <c r="G27" s="169"/>
      <c r="H27" s="174"/>
      <c r="I27" s="80"/>
      <c r="J27" s="261"/>
      <c r="K27" s="83">
        <f>SUM(K24:K26)</f>
        <v>9146.84</v>
      </c>
      <c r="L27" s="83">
        <f>SUM(L26)</f>
        <v>4382.29</v>
      </c>
      <c r="N27" s="317"/>
    </row>
    <row r="28" spans="1:14" s="135" customFormat="1" ht="15" customHeight="1">
      <c r="A28" s="168" t="s">
        <v>9</v>
      </c>
      <c r="B28" s="150"/>
      <c r="C28" s="150"/>
      <c r="D28" s="150"/>
      <c r="E28" s="150"/>
      <c r="F28" s="150"/>
      <c r="G28" s="150"/>
      <c r="H28" s="150"/>
      <c r="I28" s="151"/>
      <c r="J28" s="249"/>
      <c r="K28" s="249"/>
      <c r="L28" s="249"/>
      <c r="N28" s="12"/>
    </row>
    <row r="29" spans="1:14" ht="15" customHeight="1">
      <c r="A29" s="464"/>
      <c r="B29" s="10">
        <v>1</v>
      </c>
      <c r="C29" s="10">
        <v>1</v>
      </c>
      <c r="D29" s="10"/>
      <c r="E29" s="10">
        <v>1</v>
      </c>
      <c r="F29" s="10"/>
      <c r="G29" s="10">
        <v>1984</v>
      </c>
      <c r="H29" s="161" t="s">
        <v>36</v>
      </c>
      <c r="I29" s="11"/>
      <c r="J29" s="258">
        <v>2459.65</v>
      </c>
      <c r="K29" s="258">
        <v>9085.16</v>
      </c>
      <c r="L29" s="250"/>
      <c r="N29" s="135"/>
    </row>
    <row r="30" spans="1:12" ht="15" customHeight="1">
      <c r="A30" s="464"/>
      <c r="B30" s="10">
        <v>1</v>
      </c>
      <c r="C30" s="10"/>
      <c r="D30" s="10">
        <v>1</v>
      </c>
      <c r="E30" s="10">
        <v>1</v>
      </c>
      <c r="F30" s="10"/>
      <c r="G30" s="10">
        <v>1976</v>
      </c>
      <c r="H30" s="161" t="s">
        <v>110</v>
      </c>
      <c r="I30" s="11"/>
      <c r="J30" s="258">
        <v>1297.44</v>
      </c>
      <c r="K30" s="258">
        <v>4792.34</v>
      </c>
      <c r="L30" s="250"/>
    </row>
    <row r="31" spans="1:12" ht="15" customHeight="1">
      <c r="A31" s="464"/>
      <c r="B31" s="10">
        <v>1</v>
      </c>
      <c r="C31" s="10">
        <v>1</v>
      </c>
      <c r="D31" s="10"/>
      <c r="E31" s="10">
        <v>1</v>
      </c>
      <c r="F31" s="10"/>
      <c r="G31" s="10">
        <v>1976</v>
      </c>
      <c r="H31" s="161" t="s">
        <v>26</v>
      </c>
      <c r="I31" s="11"/>
      <c r="J31" s="258">
        <v>1768</v>
      </c>
      <c r="K31" s="250" t="s">
        <v>135</v>
      </c>
      <c r="L31" s="250"/>
    </row>
    <row r="32" spans="1:13" ht="15" customHeight="1">
      <c r="A32" s="464"/>
      <c r="B32" s="10">
        <v>1</v>
      </c>
      <c r="C32" s="10"/>
      <c r="D32" s="10">
        <v>1</v>
      </c>
      <c r="E32" s="10">
        <v>1</v>
      </c>
      <c r="F32" s="10"/>
      <c r="G32" s="10">
        <v>1976</v>
      </c>
      <c r="H32" s="161" t="s">
        <v>110</v>
      </c>
      <c r="I32" s="11"/>
      <c r="J32" s="258">
        <v>1451.02</v>
      </c>
      <c r="K32" s="258">
        <v>5359.62</v>
      </c>
      <c r="L32" s="250"/>
      <c r="M32" s="15">
        <v>40070154</v>
      </c>
    </row>
    <row r="33" spans="1:13" ht="15" customHeight="1">
      <c r="A33" s="338" t="s">
        <v>146</v>
      </c>
      <c r="B33" s="10"/>
      <c r="C33" s="10"/>
      <c r="D33" s="10"/>
      <c r="E33" s="10"/>
      <c r="F33" s="10"/>
      <c r="G33" s="10"/>
      <c r="H33" s="161"/>
      <c r="I33" s="11"/>
      <c r="J33" s="258"/>
      <c r="K33" s="250">
        <f>56217.65-36842</f>
        <v>19375.65</v>
      </c>
      <c r="L33" s="250"/>
      <c r="M33" s="135"/>
    </row>
    <row r="34" spans="1:14" ht="15" customHeight="1">
      <c r="A34" s="338" t="s">
        <v>161</v>
      </c>
      <c r="B34" s="340"/>
      <c r="C34" s="340"/>
      <c r="D34" s="340"/>
      <c r="E34" s="340"/>
      <c r="F34" s="340"/>
      <c r="G34" s="340"/>
      <c r="H34" s="339"/>
      <c r="I34" s="11"/>
      <c r="J34" s="258"/>
      <c r="K34" s="250"/>
      <c r="L34" s="258">
        <f>33333.7/2</f>
        <v>16666.85</v>
      </c>
      <c r="M34" s="15"/>
      <c r="N34" s="317"/>
    </row>
    <row r="35" spans="1:14" ht="15" customHeight="1">
      <c r="A35" s="167" t="s">
        <v>4</v>
      </c>
      <c r="B35" s="169">
        <f>SUM(B29:B32)</f>
        <v>4</v>
      </c>
      <c r="C35" s="169">
        <f>SUM(C29:C32)</f>
        <v>2</v>
      </c>
      <c r="D35" s="169">
        <f>SUM(D29:D32)</f>
        <v>2</v>
      </c>
      <c r="E35" s="169">
        <f>SUM(E29:E32)</f>
        <v>4</v>
      </c>
      <c r="F35" s="169"/>
      <c r="G35" s="169"/>
      <c r="H35" s="173"/>
      <c r="I35" s="80"/>
      <c r="J35" s="260"/>
      <c r="K35" s="83">
        <f>SUM(K29:K34)</f>
        <v>38612.770000000004</v>
      </c>
      <c r="L35" s="83">
        <f>SUM(L34)</f>
        <v>16666.85</v>
      </c>
      <c r="N35" s="135"/>
    </row>
    <row r="36" spans="1:14" s="135" customFormat="1" ht="15" customHeight="1">
      <c r="A36" s="168" t="s">
        <v>10</v>
      </c>
      <c r="B36" s="150"/>
      <c r="C36" s="150"/>
      <c r="D36" s="150"/>
      <c r="E36" s="150"/>
      <c r="F36" s="150"/>
      <c r="G36" s="150"/>
      <c r="H36" s="150"/>
      <c r="I36" s="151"/>
      <c r="J36" s="249"/>
      <c r="K36" s="249"/>
      <c r="L36" s="249"/>
      <c r="N36" s="12"/>
    </row>
    <row r="37" spans="1:12" ht="15" customHeight="1">
      <c r="A37" s="464"/>
      <c r="B37" s="10">
        <v>1</v>
      </c>
      <c r="C37" s="10"/>
      <c r="D37" s="10">
        <v>1</v>
      </c>
      <c r="E37" s="10">
        <v>1</v>
      </c>
      <c r="F37" s="10"/>
      <c r="G37" s="10">
        <v>1983</v>
      </c>
      <c r="H37" s="161" t="s">
        <v>26</v>
      </c>
      <c r="I37" s="11"/>
      <c r="J37" s="258">
        <v>1161.16</v>
      </c>
      <c r="K37" s="258">
        <v>3075.1</v>
      </c>
      <c r="L37" s="336"/>
    </row>
    <row r="38" spans="1:12" ht="15" customHeight="1">
      <c r="A38" s="464"/>
      <c r="B38" s="10">
        <v>1</v>
      </c>
      <c r="C38" s="10">
        <v>1</v>
      </c>
      <c r="D38" s="10"/>
      <c r="E38" s="10">
        <v>1</v>
      </c>
      <c r="F38" s="10"/>
      <c r="G38" s="10">
        <v>1978</v>
      </c>
      <c r="H38" s="161" t="s">
        <v>112</v>
      </c>
      <c r="I38" s="11"/>
      <c r="J38" s="258">
        <v>800</v>
      </c>
      <c r="K38" s="250" t="s">
        <v>135</v>
      </c>
      <c r="L38" s="250"/>
    </row>
    <row r="39" spans="1:14" ht="15" customHeight="1">
      <c r="A39" s="464"/>
      <c r="B39" s="10">
        <v>1</v>
      </c>
      <c r="C39" s="10"/>
      <c r="D39" s="10">
        <v>1</v>
      </c>
      <c r="E39" s="10">
        <v>1</v>
      </c>
      <c r="F39" s="10"/>
      <c r="G39" s="10">
        <v>1994</v>
      </c>
      <c r="H39" s="161" t="s">
        <v>27</v>
      </c>
      <c r="I39" s="11"/>
      <c r="J39" s="258">
        <v>923.52</v>
      </c>
      <c r="K39" s="250" t="s">
        <v>135</v>
      </c>
      <c r="L39" s="250"/>
      <c r="M39" s="373"/>
      <c r="N39" s="372"/>
    </row>
    <row r="40" spans="1:14" ht="15" customHeight="1">
      <c r="A40" s="464"/>
      <c r="B40" s="10">
        <v>1</v>
      </c>
      <c r="C40" s="10">
        <v>1</v>
      </c>
      <c r="D40" s="10"/>
      <c r="E40" s="10">
        <v>1</v>
      </c>
      <c r="F40" s="10"/>
      <c r="G40" s="10">
        <v>1974</v>
      </c>
      <c r="H40" s="161" t="s">
        <v>112</v>
      </c>
      <c r="I40" s="11"/>
      <c r="J40" s="258">
        <v>888</v>
      </c>
      <c r="K40" s="250" t="s">
        <v>135</v>
      </c>
      <c r="L40" s="250"/>
      <c r="M40" s="373"/>
      <c r="N40" s="372"/>
    </row>
    <row r="41" spans="1:12" ht="15" customHeight="1">
      <c r="A41" s="464"/>
      <c r="B41" s="10">
        <v>1</v>
      </c>
      <c r="C41" s="10">
        <v>1</v>
      </c>
      <c r="D41" s="10"/>
      <c r="E41" s="10">
        <v>1</v>
      </c>
      <c r="F41" s="10"/>
      <c r="G41" s="10">
        <v>1973</v>
      </c>
      <c r="H41" s="161" t="s">
        <v>110</v>
      </c>
      <c r="I41" s="11"/>
      <c r="J41" s="258">
        <v>1319.5</v>
      </c>
      <c r="K41" s="258">
        <v>4873.89</v>
      </c>
      <c r="L41" s="250"/>
    </row>
    <row r="42" spans="1:13" ht="15" customHeight="1">
      <c r="A42" s="338" t="s">
        <v>146</v>
      </c>
      <c r="B42" s="10"/>
      <c r="C42" s="10"/>
      <c r="D42" s="10"/>
      <c r="E42" s="10"/>
      <c r="F42" s="10"/>
      <c r="G42" s="10"/>
      <c r="H42" s="161"/>
      <c r="I42" s="11"/>
      <c r="J42" s="258"/>
      <c r="K42" s="250">
        <f>19811.71-16787.32</f>
        <v>3024.3899999999994</v>
      </c>
      <c r="L42" s="250"/>
      <c r="M42" s="135"/>
    </row>
    <row r="43" spans="1:13" ht="15" customHeight="1">
      <c r="A43" s="338" t="s">
        <v>161</v>
      </c>
      <c r="B43" s="340"/>
      <c r="C43" s="340"/>
      <c r="D43" s="340"/>
      <c r="E43" s="340"/>
      <c r="F43" s="340"/>
      <c r="G43" s="340"/>
      <c r="H43" s="339"/>
      <c r="I43" s="11"/>
      <c r="J43" s="258"/>
      <c r="K43" s="250"/>
      <c r="L43" s="258">
        <f>22996/2</f>
        <v>11498</v>
      </c>
      <c r="M43" s="15"/>
    </row>
    <row r="44" spans="1:12" ht="15" customHeight="1">
      <c r="A44" s="167" t="s">
        <v>41</v>
      </c>
      <c r="B44" s="169">
        <f>SUM(B37:B41)</f>
        <v>5</v>
      </c>
      <c r="C44" s="169">
        <f>SUM(C37:C41)</f>
        <v>3</v>
      </c>
      <c r="D44" s="169">
        <f>SUM(D37:D41)</f>
        <v>2</v>
      </c>
      <c r="E44" s="169">
        <f>SUM(E37:E41)</f>
        <v>5</v>
      </c>
      <c r="F44" s="169"/>
      <c r="G44" s="169"/>
      <c r="H44" s="173"/>
      <c r="I44" s="80"/>
      <c r="J44" s="260"/>
      <c r="K44" s="83">
        <f>SUM(K37:K42)</f>
        <v>10973.38</v>
      </c>
      <c r="L44" s="83">
        <f>SUM(L43)</f>
        <v>11498</v>
      </c>
    </row>
    <row r="45" spans="1:12" s="135" customFormat="1" ht="15" customHeight="1">
      <c r="A45" s="168" t="s">
        <v>11</v>
      </c>
      <c r="B45" s="150"/>
      <c r="C45" s="150"/>
      <c r="D45" s="150"/>
      <c r="E45" s="150"/>
      <c r="F45" s="150"/>
      <c r="G45" s="150"/>
      <c r="H45" s="150"/>
      <c r="I45" s="151"/>
      <c r="J45" s="249"/>
      <c r="K45" s="249"/>
      <c r="L45" s="249"/>
    </row>
    <row r="46" spans="1:12" ht="15" customHeight="1">
      <c r="A46" s="464"/>
      <c r="B46" s="10">
        <v>1</v>
      </c>
      <c r="C46" s="10"/>
      <c r="D46" s="10">
        <v>1</v>
      </c>
      <c r="E46" s="10">
        <v>1</v>
      </c>
      <c r="F46" s="10"/>
      <c r="G46" s="10">
        <v>1990</v>
      </c>
      <c r="H46" s="161" t="s">
        <v>120</v>
      </c>
      <c r="I46" s="11"/>
      <c r="J46" s="258">
        <v>1330</v>
      </c>
      <c r="K46" s="258">
        <v>2593.5</v>
      </c>
      <c r="L46" s="250"/>
    </row>
    <row r="47" spans="1:13" ht="15" customHeight="1">
      <c r="A47" s="338" t="s">
        <v>146</v>
      </c>
      <c r="B47" s="10"/>
      <c r="C47" s="10"/>
      <c r="D47" s="10"/>
      <c r="E47" s="10"/>
      <c r="F47" s="10"/>
      <c r="G47" s="10"/>
      <c r="H47" s="161"/>
      <c r="I47" s="11"/>
      <c r="J47" s="258"/>
      <c r="K47" s="250">
        <v>3976.7</v>
      </c>
      <c r="L47" s="250"/>
      <c r="M47" s="135"/>
    </row>
    <row r="48" spans="1:12" ht="15" customHeight="1">
      <c r="A48" s="167" t="s">
        <v>5</v>
      </c>
      <c r="B48" s="169">
        <f>SUM(B46)</f>
        <v>1</v>
      </c>
      <c r="C48" s="169"/>
      <c r="D48" s="169">
        <f>SUM(D46)</f>
        <v>1</v>
      </c>
      <c r="E48" s="169">
        <f>SUM(E46)</f>
        <v>1</v>
      </c>
      <c r="F48" s="169"/>
      <c r="G48" s="169"/>
      <c r="H48" s="173"/>
      <c r="I48" s="80"/>
      <c r="J48" s="260"/>
      <c r="K48" s="83">
        <f>SUM(K46:K47)</f>
        <v>6570.2</v>
      </c>
      <c r="L48" s="83"/>
    </row>
    <row r="49" spans="1:14" s="135" customFormat="1" ht="15" customHeight="1">
      <c r="A49" s="168" t="s">
        <v>12</v>
      </c>
      <c r="B49" s="150"/>
      <c r="C49" s="150"/>
      <c r="D49" s="150"/>
      <c r="E49" s="150"/>
      <c r="F49" s="150"/>
      <c r="G49" s="150"/>
      <c r="H49" s="150"/>
      <c r="I49" s="151"/>
      <c r="J49" s="249"/>
      <c r="K49" s="249"/>
      <c r="L49" s="249"/>
      <c r="M49" s="373"/>
      <c r="N49" s="372"/>
    </row>
    <row r="50" spans="1:14" ht="15" customHeight="1">
      <c r="A50" s="464"/>
      <c r="B50" s="10">
        <v>1</v>
      </c>
      <c r="C50" s="10"/>
      <c r="D50" s="10">
        <v>1</v>
      </c>
      <c r="E50" s="10">
        <v>1</v>
      </c>
      <c r="F50" s="10"/>
      <c r="G50" s="10">
        <v>1986</v>
      </c>
      <c r="H50" s="161" t="s">
        <v>28</v>
      </c>
      <c r="I50" s="11"/>
      <c r="J50" s="258">
        <v>18.58</v>
      </c>
      <c r="K50" s="258">
        <v>6023.99</v>
      </c>
      <c r="L50" s="250"/>
      <c r="M50" s="373"/>
      <c r="N50" s="372"/>
    </row>
    <row r="51" spans="1:14" ht="15" customHeight="1">
      <c r="A51" s="464"/>
      <c r="B51" s="10">
        <v>1</v>
      </c>
      <c r="C51" s="10">
        <v>1</v>
      </c>
      <c r="D51" s="10"/>
      <c r="E51" s="10">
        <v>1</v>
      </c>
      <c r="F51" s="10"/>
      <c r="G51" s="10">
        <v>1967</v>
      </c>
      <c r="H51" s="161" t="s">
        <v>110</v>
      </c>
      <c r="I51" s="11"/>
      <c r="J51" s="258">
        <v>1311.23181</v>
      </c>
      <c r="K51" s="258">
        <v>4843.3</v>
      </c>
      <c r="L51" s="250"/>
      <c r="M51" s="373"/>
      <c r="N51" s="372"/>
    </row>
    <row r="52" spans="1:14" ht="15" customHeight="1">
      <c r="A52" s="464"/>
      <c r="B52" s="10">
        <v>1</v>
      </c>
      <c r="C52" s="10">
        <v>1</v>
      </c>
      <c r="D52" s="10"/>
      <c r="E52" s="10">
        <v>1</v>
      </c>
      <c r="F52" s="10"/>
      <c r="G52" s="10">
        <v>1969</v>
      </c>
      <c r="H52" s="161" t="s">
        <v>110</v>
      </c>
      <c r="I52" s="11"/>
      <c r="J52" s="258">
        <v>1311.23181</v>
      </c>
      <c r="K52" s="258">
        <v>4843.3</v>
      </c>
      <c r="L52" s="250"/>
      <c r="M52" s="373"/>
      <c r="N52" s="372"/>
    </row>
    <row r="53" spans="1:14" ht="15" customHeight="1">
      <c r="A53" s="464"/>
      <c r="B53" s="10">
        <v>1</v>
      </c>
      <c r="C53" s="10"/>
      <c r="D53" s="10">
        <v>1</v>
      </c>
      <c r="E53" s="10">
        <v>1</v>
      </c>
      <c r="F53" s="10"/>
      <c r="G53" s="10">
        <v>1972</v>
      </c>
      <c r="H53" s="161" t="s">
        <v>110</v>
      </c>
      <c r="I53" s="11"/>
      <c r="J53" s="258">
        <v>1311.23181</v>
      </c>
      <c r="K53" s="258">
        <v>4843.3</v>
      </c>
      <c r="L53" s="250"/>
      <c r="M53" s="373"/>
      <c r="N53" s="372"/>
    </row>
    <row r="54" spans="1:14" ht="15" customHeight="1">
      <c r="A54" s="464"/>
      <c r="B54" s="10">
        <v>1</v>
      </c>
      <c r="C54" s="10">
        <v>1</v>
      </c>
      <c r="D54" s="10"/>
      <c r="E54" s="10">
        <v>1</v>
      </c>
      <c r="F54" s="10"/>
      <c r="G54" s="10"/>
      <c r="H54" s="161" t="s">
        <v>110</v>
      </c>
      <c r="I54" s="11"/>
      <c r="J54" s="258">
        <v>1319.5</v>
      </c>
      <c r="K54" s="258">
        <v>4873.89</v>
      </c>
      <c r="L54" s="250"/>
      <c r="M54" s="373"/>
      <c r="N54" s="372"/>
    </row>
    <row r="55" spans="1:14" ht="15" customHeight="1">
      <c r="A55" s="464"/>
      <c r="B55" s="10">
        <v>1</v>
      </c>
      <c r="C55" s="10">
        <v>1</v>
      </c>
      <c r="D55" s="10"/>
      <c r="E55" s="10">
        <v>1</v>
      </c>
      <c r="F55" s="10"/>
      <c r="G55" s="10">
        <v>1970</v>
      </c>
      <c r="H55" s="161" t="s">
        <v>110</v>
      </c>
      <c r="I55" s="11"/>
      <c r="J55" s="258">
        <v>1319.5</v>
      </c>
      <c r="K55" s="258">
        <v>4873.89</v>
      </c>
      <c r="L55" s="250"/>
      <c r="M55" s="373"/>
      <c r="N55" s="372"/>
    </row>
    <row r="56" spans="1:14" ht="15" customHeight="1">
      <c r="A56" s="464"/>
      <c r="B56" s="10">
        <v>1</v>
      </c>
      <c r="C56" s="10"/>
      <c r="D56" s="10">
        <v>1</v>
      </c>
      <c r="E56" s="10">
        <v>1</v>
      </c>
      <c r="F56" s="10"/>
      <c r="G56" s="10"/>
      <c r="H56" s="161" t="s">
        <v>110</v>
      </c>
      <c r="I56" s="11"/>
      <c r="J56" s="258">
        <v>1319.5</v>
      </c>
      <c r="K56" s="258">
        <v>4873.89</v>
      </c>
      <c r="L56" s="250"/>
      <c r="M56" s="373"/>
      <c r="N56" s="372"/>
    </row>
    <row r="57" spans="1:14" ht="15" customHeight="1">
      <c r="A57" s="464"/>
      <c r="B57" s="10">
        <v>1</v>
      </c>
      <c r="C57" s="10"/>
      <c r="D57" s="10">
        <v>1</v>
      </c>
      <c r="E57" s="10">
        <v>1</v>
      </c>
      <c r="F57" s="10"/>
      <c r="G57" s="10"/>
      <c r="H57" s="161" t="s">
        <v>112</v>
      </c>
      <c r="I57" s="11"/>
      <c r="J57" s="258">
        <v>763.8687</v>
      </c>
      <c r="K57" s="258">
        <v>1411.09</v>
      </c>
      <c r="L57" s="250"/>
      <c r="M57" s="373"/>
      <c r="N57" s="372"/>
    </row>
    <row r="58" spans="1:14" ht="15" customHeight="1">
      <c r="A58" s="464"/>
      <c r="B58" s="10">
        <v>1</v>
      </c>
      <c r="C58" s="10">
        <v>1</v>
      </c>
      <c r="D58" s="10"/>
      <c r="E58" s="10">
        <v>1</v>
      </c>
      <c r="F58" s="10"/>
      <c r="G58" s="10"/>
      <c r="H58" s="161" t="s">
        <v>112</v>
      </c>
      <c r="I58" s="11"/>
      <c r="J58" s="258">
        <v>636.3034999999999</v>
      </c>
      <c r="K58" s="258">
        <v>1175.42</v>
      </c>
      <c r="L58" s="250"/>
      <c r="M58" s="373"/>
      <c r="N58" s="372"/>
    </row>
    <row r="59" spans="1:14" ht="15" customHeight="1">
      <c r="A59" s="464"/>
      <c r="B59" s="10">
        <v>1</v>
      </c>
      <c r="C59" s="10">
        <v>1</v>
      </c>
      <c r="D59" s="10"/>
      <c r="E59" s="10">
        <v>1</v>
      </c>
      <c r="F59" s="10"/>
      <c r="G59" s="10">
        <v>1986</v>
      </c>
      <c r="H59" s="161" t="s">
        <v>112</v>
      </c>
      <c r="I59" s="11"/>
      <c r="J59" s="258">
        <v>1675</v>
      </c>
      <c r="K59" s="250" t="s">
        <v>135</v>
      </c>
      <c r="L59" s="250"/>
      <c r="M59" s="373"/>
      <c r="N59" s="372"/>
    </row>
    <row r="60" spans="1:14" ht="15" customHeight="1">
      <c r="A60" s="464"/>
      <c r="B60" s="10">
        <v>1</v>
      </c>
      <c r="C60" s="10">
        <v>1</v>
      </c>
      <c r="D60" s="10"/>
      <c r="E60" s="10">
        <v>1</v>
      </c>
      <c r="F60" s="10"/>
      <c r="G60" s="10"/>
      <c r="H60" s="161" t="s">
        <v>110</v>
      </c>
      <c r="I60" s="11"/>
      <c r="J60" s="258">
        <v>1421</v>
      </c>
      <c r="K60" s="250" t="s">
        <v>135</v>
      </c>
      <c r="L60" s="250"/>
      <c r="M60" s="373"/>
      <c r="N60" s="372"/>
    </row>
    <row r="61" spans="1:14" ht="15" customHeight="1">
      <c r="A61" s="464"/>
      <c r="B61" s="10">
        <v>1</v>
      </c>
      <c r="C61" s="10"/>
      <c r="D61" s="10">
        <v>1</v>
      </c>
      <c r="E61" s="10">
        <v>1</v>
      </c>
      <c r="F61" s="10"/>
      <c r="G61" s="10"/>
      <c r="H61" s="161" t="s">
        <v>26</v>
      </c>
      <c r="I61" s="11"/>
      <c r="J61" s="258">
        <v>1268.75</v>
      </c>
      <c r="K61" s="250" t="s">
        <v>135</v>
      </c>
      <c r="L61" s="250"/>
      <c r="M61" s="373"/>
      <c r="N61" s="372"/>
    </row>
    <row r="62" spans="1:14" ht="15" customHeight="1">
      <c r="A62" s="464"/>
      <c r="B62" s="10">
        <v>1</v>
      </c>
      <c r="C62" s="10">
        <v>1</v>
      </c>
      <c r="D62" s="10"/>
      <c r="E62" s="10">
        <v>1</v>
      </c>
      <c r="F62" s="10"/>
      <c r="G62" s="10">
        <v>1974</v>
      </c>
      <c r="H62" s="161" t="s">
        <v>113</v>
      </c>
      <c r="I62" s="11"/>
      <c r="J62" s="258">
        <v>49.96</v>
      </c>
      <c r="K62" s="258">
        <v>2917.68</v>
      </c>
      <c r="L62" s="250"/>
      <c r="M62" s="322"/>
      <c r="N62" s="322"/>
    </row>
    <row r="63" spans="1:13" ht="15" customHeight="1">
      <c r="A63" s="338" t="s">
        <v>146</v>
      </c>
      <c r="B63" s="10"/>
      <c r="C63" s="10"/>
      <c r="D63" s="10"/>
      <c r="E63" s="10"/>
      <c r="F63" s="10"/>
      <c r="G63" s="10"/>
      <c r="H63" s="161"/>
      <c r="I63" s="11"/>
      <c r="J63" s="258"/>
      <c r="K63" s="250">
        <v>24673.09</v>
      </c>
      <c r="L63" s="250"/>
      <c r="M63" s="135"/>
    </row>
    <row r="64" spans="1:13" ht="15" customHeight="1">
      <c r="A64" s="338" t="s">
        <v>161</v>
      </c>
      <c r="B64" s="340"/>
      <c r="C64" s="340"/>
      <c r="D64" s="340"/>
      <c r="E64" s="340"/>
      <c r="F64" s="340"/>
      <c r="G64" s="340"/>
      <c r="H64" s="339"/>
      <c r="I64" s="11"/>
      <c r="J64" s="258"/>
      <c r="K64" s="250"/>
      <c r="L64" s="258">
        <f>15175</f>
        <v>15175</v>
      </c>
      <c r="M64" s="15"/>
    </row>
    <row r="65" spans="1:12" ht="15" customHeight="1">
      <c r="A65" s="167" t="s">
        <v>20</v>
      </c>
      <c r="B65" s="169">
        <f>SUM(B50:B62)</f>
        <v>13</v>
      </c>
      <c r="C65" s="169">
        <f>SUM(C50:C62)</f>
        <v>8</v>
      </c>
      <c r="D65" s="169">
        <f>SUM(D50:D62)</f>
        <v>5</v>
      </c>
      <c r="E65" s="169">
        <f>SUM(E50:E62)</f>
        <v>13</v>
      </c>
      <c r="F65" s="169"/>
      <c r="G65" s="169"/>
      <c r="H65" s="173"/>
      <c r="I65" s="80"/>
      <c r="J65" s="260"/>
      <c r="K65" s="83">
        <f>SUM(K50:K64)</f>
        <v>65352.84</v>
      </c>
      <c r="L65" s="83">
        <f>SUM(L64)</f>
        <v>15175</v>
      </c>
    </row>
    <row r="66" spans="1:12" s="135" customFormat="1" ht="15" customHeight="1">
      <c r="A66" s="168" t="s">
        <v>13</v>
      </c>
      <c r="B66" s="150"/>
      <c r="C66" s="150"/>
      <c r="D66" s="150"/>
      <c r="E66" s="150"/>
      <c r="F66" s="150"/>
      <c r="G66" s="150"/>
      <c r="H66" s="150"/>
      <c r="I66" s="151"/>
      <c r="J66" s="249"/>
      <c r="K66" s="249"/>
      <c r="L66" s="249"/>
    </row>
    <row r="67" spans="1:14" ht="15" customHeight="1">
      <c r="A67" s="464"/>
      <c r="B67" s="10">
        <v>1</v>
      </c>
      <c r="C67" s="10"/>
      <c r="D67" s="10">
        <v>1</v>
      </c>
      <c r="E67" s="10">
        <v>1</v>
      </c>
      <c r="F67" s="10"/>
      <c r="G67" s="10">
        <v>1967</v>
      </c>
      <c r="H67" s="161" t="s">
        <v>26</v>
      </c>
      <c r="I67" s="11"/>
      <c r="J67" s="258">
        <v>840.4</v>
      </c>
      <c r="K67" s="258">
        <v>3104.92</v>
      </c>
      <c r="L67" s="250"/>
      <c r="M67" s="373"/>
      <c r="N67" s="372"/>
    </row>
    <row r="68" spans="1:14" ht="15" customHeight="1">
      <c r="A68" s="464"/>
      <c r="B68" s="10">
        <v>1</v>
      </c>
      <c r="C68" s="10">
        <v>1</v>
      </c>
      <c r="D68" s="10"/>
      <c r="E68" s="10">
        <v>1</v>
      </c>
      <c r="F68" s="10"/>
      <c r="G68" s="10">
        <v>1980</v>
      </c>
      <c r="H68" s="161" t="s">
        <v>113</v>
      </c>
      <c r="I68" s="11"/>
      <c r="J68" s="258">
        <v>49.96</v>
      </c>
      <c r="K68" s="250" t="s">
        <v>135</v>
      </c>
      <c r="L68" s="250"/>
      <c r="M68" s="375"/>
      <c r="N68" s="372"/>
    </row>
    <row r="69" spans="1:14" ht="15" customHeight="1">
      <c r="A69" s="464"/>
      <c r="B69" s="10">
        <v>1</v>
      </c>
      <c r="C69" s="10"/>
      <c r="D69" s="10">
        <v>1</v>
      </c>
      <c r="E69" s="10">
        <v>1</v>
      </c>
      <c r="F69" s="10"/>
      <c r="G69" s="10">
        <v>1974</v>
      </c>
      <c r="H69" s="161" t="s">
        <v>110</v>
      </c>
      <c r="I69" s="11"/>
      <c r="J69" s="258">
        <v>1311.23</v>
      </c>
      <c r="K69" s="258">
        <v>4843.3</v>
      </c>
      <c r="L69" s="250"/>
      <c r="M69" s="373"/>
      <c r="N69" s="372"/>
    </row>
    <row r="70" spans="1:14" ht="15" customHeight="1">
      <c r="A70" s="464"/>
      <c r="B70" s="10">
        <v>1</v>
      </c>
      <c r="C70" s="10">
        <v>1</v>
      </c>
      <c r="D70" s="10"/>
      <c r="E70" s="10">
        <v>1</v>
      </c>
      <c r="F70" s="10"/>
      <c r="G70" s="10">
        <v>1990</v>
      </c>
      <c r="H70" s="161" t="s">
        <v>24</v>
      </c>
      <c r="I70" s="11"/>
      <c r="J70" s="258">
        <v>1200</v>
      </c>
      <c r="K70" s="250" t="s">
        <v>135</v>
      </c>
      <c r="L70" s="250"/>
      <c r="M70" s="373"/>
      <c r="N70" s="372"/>
    </row>
    <row r="71" spans="1:14" s="26" customFormat="1" ht="15" customHeight="1">
      <c r="A71" s="464"/>
      <c r="B71" s="10">
        <v>1</v>
      </c>
      <c r="C71" s="10">
        <v>1</v>
      </c>
      <c r="D71" s="10"/>
      <c r="E71" s="10"/>
      <c r="F71" s="10">
        <v>1</v>
      </c>
      <c r="G71" s="10">
        <v>1990</v>
      </c>
      <c r="H71" s="161" t="s">
        <v>24</v>
      </c>
      <c r="I71" s="11"/>
      <c r="J71" s="258">
        <v>1461.6</v>
      </c>
      <c r="K71" s="250" t="s">
        <v>135</v>
      </c>
      <c r="L71" s="250"/>
      <c r="M71" s="373"/>
      <c r="N71" s="372"/>
    </row>
    <row r="72" spans="1:14" ht="15" customHeight="1">
      <c r="A72" s="464"/>
      <c r="B72" s="10">
        <v>1</v>
      </c>
      <c r="C72" s="10">
        <v>1</v>
      </c>
      <c r="D72" s="10"/>
      <c r="E72" s="10">
        <v>1</v>
      </c>
      <c r="F72" s="10"/>
      <c r="G72" s="10">
        <v>1984</v>
      </c>
      <c r="H72" s="161" t="s">
        <v>35</v>
      </c>
      <c r="I72" s="11"/>
      <c r="J72" s="258">
        <v>1057.65</v>
      </c>
      <c r="K72" s="258">
        <v>3888.36</v>
      </c>
      <c r="L72" s="250"/>
      <c r="M72" s="373"/>
      <c r="N72" s="372"/>
    </row>
    <row r="73" spans="1:14" ht="15" customHeight="1">
      <c r="A73" s="464"/>
      <c r="B73" s="10">
        <v>1</v>
      </c>
      <c r="C73" s="10">
        <v>1</v>
      </c>
      <c r="D73" s="10"/>
      <c r="E73" s="10">
        <v>1</v>
      </c>
      <c r="F73" s="10"/>
      <c r="G73" s="10">
        <v>1986</v>
      </c>
      <c r="H73" s="161" t="s">
        <v>112</v>
      </c>
      <c r="I73" s="11"/>
      <c r="J73" s="258">
        <v>1069.42</v>
      </c>
      <c r="K73" s="258">
        <v>1975.54</v>
      </c>
      <c r="L73" s="250"/>
      <c r="M73" s="373"/>
      <c r="N73" s="372"/>
    </row>
    <row r="74" spans="1:13" ht="15" customHeight="1">
      <c r="A74" s="338" t="s">
        <v>146</v>
      </c>
      <c r="B74" s="10"/>
      <c r="C74" s="10"/>
      <c r="D74" s="10"/>
      <c r="E74" s="10"/>
      <c r="F74" s="10"/>
      <c r="G74" s="10"/>
      <c r="H74" s="161"/>
      <c r="I74" s="11"/>
      <c r="J74" s="258"/>
      <c r="K74" s="250">
        <f>36087.61-25821.23</f>
        <v>10266.380000000001</v>
      </c>
      <c r="L74" s="250"/>
      <c r="M74" s="135"/>
    </row>
    <row r="75" spans="1:14" ht="15" customHeight="1">
      <c r="A75" s="338" t="s">
        <v>161</v>
      </c>
      <c r="B75" s="340"/>
      <c r="C75" s="340"/>
      <c r="D75" s="340"/>
      <c r="E75" s="340"/>
      <c r="F75" s="340"/>
      <c r="G75" s="340"/>
      <c r="H75" s="339"/>
      <c r="I75" s="11"/>
      <c r="J75" s="258"/>
      <c r="K75" s="258"/>
      <c r="L75" s="258">
        <f>30052/6*4</f>
        <v>20034.666666666668</v>
      </c>
      <c r="M75" s="373"/>
      <c r="N75" s="372"/>
    </row>
    <row r="76" spans="1:12" ht="15" customHeight="1">
      <c r="A76" s="167" t="s">
        <v>21</v>
      </c>
      <c r="B76" s="169">
        <f>SUM(B67:B73)</f>
        <v>7</v>
      </c>
      <c r="C76" s="169">
        <f>SUM(C67:C73)</f>
        <v>5</v>
      </c>
      <c r="D76" s="169">
        <f>SUM(D67:D73)</f>
        <v>2</v>
      </c>
      <c r="E76" s="169">
        <f>SUM(E67:E73)</f>
        <v>6</v>
      </c>
      <c r="F76" s="169">
        <f>SUM(F67:F73)</f>
        <v>1</v>
      </c>
      <c r="G76" s="169"/>
      <c r="H76" s="173"/>
      <c r="I76" s="80"/>
      <c r="J76" s="260"/>
      <c r="K76" s="83">
        <f>SUM(K67:K74)</f>
        <v>24078.5</v>
      </c>
      <c r="L76" s="341">
        <f>SUM(L75)</f>
        <v>20034.666666666668</v>
      </c>
    </row>
    <row r="77" spans="1:12" s="142" customFormat="1" ht="15" customHeight="1">
      <c r="A77" s="170" t="s">
        <v>54</v>
      </c>
      <c r="B77" s="171">
        <f>B9+B22+B27+B35+B44+B48+B65+B76</f>
        <v>43</v>
      </c>
      <c r="C77" s="171">
        <f>C9+C22+C27+C35+C44+C48+C65+C76</f>
        <v>26</v>
      </c>
      <c r="D77" s="171">
        <f>D9+D22+D27+D35+D44+D48+D65+D76</f>
        <v>17</v>
      </c>
      <c r="E77" s="171">
        <f>E9+E22+E27+E35+E44+E48+E65+E76</f>
        <v>42</v>
      </c>
      <c r="F77" s="171">
        <f>F9+F22+F27+F35+F44+F48+F65+F76</f>
        <v>1</v>
      </c>
      <c r="G77" s="171"/>
      <c r="H77" s="173"/>
      <c r="I77" s="130"/>
      <c r="J77" s="260"/>
      <c r="K77" s="237">
        <f>K9+K22+K27+K35+K44+K48+K65+K76</f>
        <v>202328.55</v>
      </c>
      <c r="L77" s="237">
        <f>L9+L22+L27+L35+L44+L48+L65+A82</f>
        <v>52974.479999999996</v>
      </c>
    </row>
    <row r="78" spans="1:10" ht="28.5" customHeight="1">
      <c r="A78" s="26"/>
      <c r="B78" s="423"/>
      <c r="C78" s="423"/>
      <c r="D78" s="423"/>
      <c r="E78" s="423"/>
      <c r="F78" s="423"/>
      <c r="G78" s="423"/>
      <c r="H78" s="423"/>
      <c r="I78" s="424"/>
      <c r="J78" s="425"/>
    </row>
    <row r="79" ht="12.75"/>
    <row r="80" ht="12.75"/>
    <row r="81" ht="12.75"/>
    <row r="82" ht="15.75">
      <c r="A82" s="406"/>
    </row>
    <row r="93" ht="12.75"/>
    <row r="94" ht="12.75"/>
    <row r="95" ht="12.75"/>
    <row r="96" ht="12.75"/>
    <row r="97" ht="12.75"/>
    <row r="98" ht="12.75"/>
    <row r="99" ht="12.75"/>
    <row r="100" ht="12.75"/>
    <row r="101" ht="12.75"/>
  </sheetData>
  <sheetProtection selectLockedCells="1" selectUnlockedCells="1"/>
  <mergeCells count="2">
    <mergeCell ref="A2:L2"/>
    <mergeCell ref="A1:L1"/>
  </mergeCells>
  <printOptions/>
  <pageMargins left="0.7875" right="0.7875" top="1.025" bottom="1.025" header="0.7875" footer="0.7875"/>
  <pageSetup horizontalDpi="300" verticalDpi="300" orientation="landscape" paperSize="9" scale="75" r:id="rId3"/>
  <headerFooter alignWithMargins="0">
    <oddHeader>&amp;C&amp;A</oddHeader>
    <oddFooter>&amp;CPagina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indexed="57"/>
    <pageSetUpPr fitToPage="1"/>
  </sheetPr>
  <dimension ref="A1:K60"/>
  <sheetViews>
    <sheetView workbookViewId="0" topLeftCell="A1">
      <selection activeCell="B56" sqref="B56"/>
    </sheetView>
  </sheetViews>
  <sheetFormatPr defaultColWidth="9.140625" defaultRowHeight="12.75"/>
  <cols>
    <col min="1" max="1" width="40.421875" style="12" customWidth="1"/>
    <col min="2" max="2" width="10.7109375" style="9" customWidth="1"/>
    <col min="3" max="4" width="7.7109375" style="9" customWidth="1"/>
    <col min="5" max="6" width="10.7109375" style="9" customWidth="1"/>
    <col min="7" max="7" width="11.57421875" style="9" customWidth="1"/>
    <col min="8" max="8" width="26.8515625" style="9" customWidth="1"/>
    <col min="9" max="9" width="11.57421875" style="257" customWidth="1"/>
    <col min="10" max="10" width="19.57421875" style="257" customWidth="1"/>
    <col min="11" max="16384" width="11.57421875" style="12" customWidth="1"/>
  </cols>
  <sheetData>
    <row r="1" spans="1:11" s="16" customFormat="1" ht="30" customHeight="1">
      <c r="A1" s="479" t="s">
        <v>154</v>
      </c>
      <c r="B1" s="479"/>
      <c r="C1" s="479"/>
      <c r="D1" s="479"/>
      <c r="E1" s="479"/>
      <c r="F1" s="479"/>
      <c r="G1" s="479"/>
      <c r="H1" s="479"/>
      <c r="I1" s="479"/>
      <c r="J1" s="479"/>
      <c r="K1" s="15">
        <v>40070152</v>
      </c>
    </row>
    <row r="2" spans="1:10" ht="39" customHeight="1">
      <c r="A2" s="495" t="s">
        <v>155</v>
      </c>
      <c r="B2" s="496"/>
      <c r="C2" s="496"/>
      <c r="D2" s="496"/>
      <c r="E2" s="496"/>
      <c r="F2" s="496"/>
      <c r="G2" s="496"/>
      <c r="H2" s="496"/>
      <c r="I2" s="496"/>
      <c r="J2" s="496"/>
    </row>
    <row r="3" spans="1:10" ht="31.5">
      <c r="A3" s="50" t="s">
        <v>91</v>
      </c>
      <c r="B3" s="30" t="s">
        <v>79</v>
      </c>
      <c r="C3" s="30" t="s">
        <v>14</v>
      </c>
      <c r="D3" s="30" t="s">
        <v>15</v>
      </c>
      <c r="E3" s="30" t="s">
        <v>68</v>
      </c>
      <c r="F3" s="30" t="s">
        <v>80</v>
      </c>
      <c r="G3" s="30" t="s">
        <v>69</v>
      </c>
      <c r="H3" s="50" t="s">
        <v>22</v>
      </c>
      <c r="I3" s="30" t="s">
        <v>70</v>
      </c>
      <c r="J3" s="262" t="s">
        <v>73</v>
      </c>
    </row>
    <row r="4" spans="1:10" s="135" customFormat="1" ht="15" customHeight="1">
      <c r="A4" s="168" t="s">
        <v>7</v>
      </c>
      <c r="B4" s="153"/>
      <c r="C4" s="153"/>
      <c r="D4" s="153"/>
      <c r="E4" s="153"/>
      <c r="F4" s="153"/>
      <c r="G4" s="153"/>
      <c r="H4" s="153"/>
      <c r="I4" s="263"/>
      <c r="J4" s="263"/>
    </row>
    <row r="5" spans="1:10" ht="15" customHeight="1">
      <c r="A5" s="465"/>
      <c r="B5" s="10">
        <v>1</v>
      </c>
      <c r="C5" s="10">
        <v>1</v>
      </c>
      <c r="D5" s="10"/>
      <c r="E5" s="10">
        <v>1</v>
      </c>
      <c r="F5" s="10"/>
      <c r="G5" s="10">
        <v>1974</v>
      </c>
      <c r="H5" s="161" t="s">
        <v>109</v>
      </c>
      <c r="I5" s="250"/>
      <c r="J5" s="250"/>
    </row>
    <row r="6" spans="1:10" ht="15" customHeight="1">
      <c r="A6" s="465"/>
      <c r="B6" s="10">
        <v>1</v>
      </c>
      <c r="C6" s="10">
        <v>1</v>
      </c>
      <c r="D6" s="10"/>
      <c r="E6" s="10">
        <v>1</v>
      </c>
      <c r="F6" s="10"/>
      <c r="G6" s="10">
        <v>1955</v>
      </c>
      <c r="H6" s="161" t="s">
        <v>121</v>
      </c>
      <c r="I6" s="250"/>
      <c r="J6" s="250"/>
    </row>
    <row r="7" spans="1:10" ht="15" customHeight="1">
      <c r="A7" s="465"/>
      <c r="B7" s="10">
        <v>1</v>
      </c>
      <c r="C7" s="10">
        <v>1</v>
      </c>
      <c r="D7" s="10"/>
      <c r="E7" s="10"/>
      <c r="F7" s="10"/>
      <c r="G7" s="10">
        <v>1960</v>
      </c>
      <c r="H7" s="161" t="s">
        <v>134</v>
      </c>
      <c r="I7" s="250"/>
      <c r="J7" s="250"/>
    </row>
    <row r="8" spans="1:10" ht="15" customHeight="1">
      <c r="A8" s="166" t="s">
        <v>1</v>
      </c>
      <c r="B8" s="169">
        <f>SUM(B5:B7)</f>
        <v>3</v>
      </c>
      <c r="C8" s="169">
        <f>SUM(C5:C7)</f>
        <v>3</v>
      </c>
      <c r="D8" s="169">
        <f>SUM(D5:D7)</f>
        <v>0</v>
      </c>
      <c r="E8" s="169">
        <f>SUM(E5:E7)</f>
        <v>2</v>
      </c>
      <c r="F8" s="169"/>
      <c r="G8" s="169"/>
      <c r="H8" s="173" t="s">
        <v>25</v>
      </c>
      <c r="I8" s="303"/>
      <c r="J8" s="83">
        <v>43850.32</v>
      </c>
    </row>
    <row r="9" spans="1:10" s="135" customFormat="1" ht="15" customHeight="1">
      <c r="A9" s="168" t="s">
        <v>17</v>
      </c>
      <c r="B9" s="150"/>
      <c r="C9" s="150"/>
      <c r="D9" s="150"/>
      <c r="E9" s="150"/>
      <c r="F9" s="150"/>
      <c r="G9" s="150"/>
      <c r="H9" s="150"/>
      <c r="I9" s="256"/>
      <c r="J9" s="256"/>
    </row>
    <row r="10" spans="1:10" ht="15" customHeight="1">
      <c r="A10" s="465"/>
      <c r="B10" s="10">
        <v>1</v>
      </c>
      <c r="C10" s="10"/>
      <c r="D10" s="10">
        <v>1</v>
      </c>
      <c r="E10" s="10">
        <v>1</v>
      </c>
      <c r="F10" s="10"/>
      <c r="G10" s="10">
        <v>1959</v>
      </c>
      <c r="H10" s="161" t="s">
        <v>37</v>
      </c>
      <c r="I10" s="250"/>
      <c r="J10" s="22"/>
    </row>
    <row r="11" spans="1:10" ht="15" customHeight="1">
      <c r="A11" s="465"/>
      <c r="B11" s="10">
        <v>1</v>
      </c>
      <c r="C11" s="10"/>
      <c r="D11" s="10">
        <v>1</v>
      </c>
      <c r="E11" s="10">
        <v>1</v>
      </c>
      <c r="F11" s="10"/>
      <c r="G11" s="10">
        <v>1977</v>
      </c>
      <c r="H11" s="161" t="s">
        <v>134</v>
      </c>
      <c r="I11" s="250"/>
      <c r="J11" s="22"/>
    </row>
    <row r="12" spans="1:10" ht="15" customHeight="1">
      <c r="A12" s="465"/>
      <c r="B12" s="10">
        <v>1</v>
      </c>
      <c r="C12" s="10">
        <v>1</v>
      </c>
      <c r="D12" s="10"/>
      <c r="E12" s="10">
        <v>1</v>
      </c>
      <c r="F12" s="10"/>
      <c r="G12" s="10">
        <v>1953</v>
      </c>
      <c r="H12" s="161" t="s">
        <v>95</v>
      </c>
      <c r="I12" s="250"/>
      <c r="J12" s="22"/>
    </row>
    <row r="13" spans="1:10" ht="15" customHeight="1">
      <c r="A13" s="465"/>
      <c r="B13" s="10">
        <v>1</v>
      </c>
      <c r="C13" s="10">
        <v>1</v>
      </c>
      <c r="D13" s="10"/>
      <c r="E13" s="10">
        <v>1</v>
      </c>
      <c r="F13" s="10"/>
      <c r="G13" s="10">
        <v>1992</v>
      </c>
      <c r="H13" s="161" t="s">
        <v>121</v>
      </c>
      <c r="I13" s="250"/>
      <c r="J13" s="22"/>
    </row>
    <row r="14" spans="1:10" ht="15" customHeight="1">
      <c r="A14" s="465"/>
      <c r="B14" s="10">
        <v>1</v>
      </c>
      <c r="C14" s="10"/>
      <c r="D14" s="10">
        <v>1</v>
      </c>
      <c r="E14" s="10">
        <v>1</v>
      </c>
      <c r="F14" s="10"/>
      <c r="G14" s="10">
        <v>1979</v>
      </c>
      <c r="H14" s="161" t="s">
        <v>134</v>
      </c>
      <c r="I14" s="250"/>
      <c r="J14" s="22"/>
    </row>
    <row r="15" spans="1:10" ht="15" customHeight="1">
      <c r="A15" s="465"/>
      <c r="B15" s="10">
        <v>1</v>
      </c>
      <c r="C15" s="10">
        <v>1</v>
      </c>
      <c r="D15" s="10"/>
      <c r="E15" s="10">
        <v>1</v>
      </c>
      <c r="F15" s="10"/>
      <c r="G15" s="10">
        <v>1990</v>
      </c>
      <c r="H15" s="161" t="s">
        <v>124</v>
      </c>
      <c r="I15" s="250"/>
      <c r="J15" s="22"/>
    </row>
    <row r="16" spans="1:10" ht="15" customHeight="1">
      <c r="A16" s="465"/>
      <c r="B16" s="10">
        <v>1</v>
      </c>
      <c r="C16" s="10"/>
      <c r="D16" s="10">
        <v>1</v>
      </c>
      <c r="E16" s="10">
        <v>1</v>
      </c>
      <c r="F16" s="10"/>
      <c r="G16" s="10">
        <v>1947</v>
      </c>
      <c r="H16" s="161" t="s">
        <v>95</v>
      </c>
      <c r="I16" s="250"/>
      <c r="J16" s="22"/>
    </row>
    <row r="17" spans="1:10" ht="15" customHeight="1">
      <c r="A17" s="465"/>
      <c r="B17" s="10">
        <v>1</v>
      </c>
      <c r="C17" s="10">
        <v>1</v>
      </c>
      <c r="D17" s="10"/>
      <c r="E17" s="10">
        <v>1</v>
      </c>
      <c r="F17" s="10"/>
      <c r="G17" s="10">
        <v>1961</v>
      </c>
      <c r="H17" s="161" t="s">
        <v>95</v>
      </c>
      <c r="I17" s="250"/>
      <c r="J17" s="22"/>
    </row>
    <row r="18" spans="1:10" ht="15" customHeight="1">
      <c r="A18" s="465"/>
      <c r="B18" s="10">
        <v>1</v>
      </c>
      <c r="C18" s="10">
        <v>1</v>
      </c>
      <c r="D18" s="10"/>
      <c r="E18" s="10">
        <v>1</v>
      </c>
      <c r="F18" s="10"/>
      <c r="G18" s="10">
        <v>1970</v>
      </c>
      <c r="H18" s="161" t="s">
        <v>125</v>
      </c>
      <c r="I18" s="250"/>
      <c r="J18" s="22"/>
    </row>
    <row r="19" spans="1:10" ht="15" customHeight="1">
      <c r="A19" s="465"/>
      <c r="B19" s="10">
        <v>1</v>
      </c>
      <c r="C19" s="10">
        <v>1</v>
      </c>
      <c r="D19" s="10"/>
      <c r="E19" s="10">
        <v>1</v>
      </c>
      <c r="F19" s="10"/>
      <c r="G19" s="10">
        <v>1965</v>
      </c>
      <c r="H19" s="161" t="s">
        <v>126</v>
      </c>
      <c r="I19" s="250"/>
      <c r="J19" s="22"/>
    </row>
    <row r="20" spans="1:11" ht="15" customHeight="1">
      <c r="A20" s="465"/>
      <c r="B20" s="10">
        <v>1</v>
      </c>
      <c r="C20" s="10">
        <v>1</v>
      </c>
      <c r="D20" s="10"/>
      <c r="E20" s="10">
        <v>1</v>
      </c>
      <c r="F20" s="10"/>
      <c r="G20" s="10">
        <v>1951</v>
      </c>
      <c r="H20" s="161" t="s">
        <v>127</v>
      </c>
      <c r="I20" s="250"/>
      <c r="J20" s="22"/>
      <c r="K20" s="144"/>
    </row>
    <row r="21" spans="1:10" ht="15" customHeight="1">
      <c r="A21" s="465"/>
      <c r="B21" s="10">
        <v>1</v>
      </c>
      <c r="C21" s="10"/>
      <c r="D21" s="10">
        <v>1</v>
      </c>
      <c r="E21" s="10"/>
      <c r="F21" s="10">
        <v>1</v>
      </c>
      <c r="G21" s="10">
        <v>1948</v>
      </c>
      <c r="H21" s="161" t="s">
        <v>123</v>
      </c>
      <c r="I21" s="250"/>
      <c r="J21" s="22"/>
    </row>
    <row r="22" spans="1:10" ht="15" customHeight="1">
      <c r="A22" s="166" t="s">
        <v>53</v>
      </c>
      <c r="B22" s="169">
        <f>SUM(B10:B21)</f>
        <v>12</v>
      </c>
      <c r="C22" s="169">
        <f>SUM(C10:C21)</f>
        <v>7</v>
      </c>
      <c r="D22" s="169">
        <f>SUM(D10:D21)</f>
        <v>5</v>
      </c>
      <c r="E22" s="169">
        <f>SUM(E10:E21)</f>
        <v>11</v>
      </c>
      <c r="F22" s="169">
        <f>SUM(F10:F21)</f>
        <v>1</v>
      </c>
      <c r="G22" s="169"/>
      <c r="H22" s="173" t="s">
        <v>25</v>
      </c>
      <c r="I22" s="303"/>
      <c r="J22" s="83">
        <v>117109.98</v>
      </c>
    </row>
    <row r="23" spans="1:10" s="135" customFormat="1" ht="15" customHeight="1">
      <c r="A23" s="168" t="s">
        <v>9</v>
      </c>
      <c r="B23" s="150"/>
      <c r="C23" s="150"/>
      <c r="D23" s="150"/>
      <c r="E23" s="150"/>
      <c r="F23" s="150"/>
      <c r="G23" s="150"/>
      <c r="H23" s="150"/>
      <c r="I23" s="256"/>
      <c r="J23" s="256"/>
    </row>
    <row r="24" spans="1:10" ht="15" customHeight="1">
      <c r="A24" s="465"/>
      <c r="B24" s="10">
        <v>1</v>
      </c>
      <c r="C24" s="10"/>
      <c r="D24" s="10">
        <v>1</v>
      </c>
      <c r="E24" s="10">
        <v>1</v>
      </c>
      <c r="F24" s="10"/>
      <c r="G24" s="10">
        <v>1965</v>
      </c>
      <c r="H24" s="161" t="s">
        <v>95</v>
      </c>
      <c r="I24" s="250"/>
      <c r="J24" s="22"/>
    </row>
    <row r="25" spans="1:10" ht="15" customHeight="1">
      <c r="A25" s="465"/>
      <c r="B25" s="10">
        <v>1</v>
      </c>
      <c r="C25" s="10"/>
      <c r="D25" s="10">
        <v>1</v>
      </c>
      <c r="E25" s="10"/>
      <c r="F25" s="10">
        <v>1</v>
      </c>
      <c r="G25" s="10">
        <v>1965</v>
      </c>
      <c r="H25" s="161" t="s">
        <v>134</v>
      </c>
      <c r="I25" s="250"/>
      <c r="J25" s="22"/>
    </row>
    <row r="26" spans="1:10" ht="15" customHeight="1">
      <c r="A26" s="166" t="s">
        <v>4</v>
      </c>
      <c r="B26" s="169">
        <f>SUM(B24:B25)</f>
        <v>2</v>
      </c>
      <c r="C26" s="169">
        <f>SUM(C24:C25)</f>
        <v>0</v>
      </c>
      <c r="D26" s="169">
        <f>SUM(D24:D25)</f>
        <v>2</v>
      </c>
      <c r="E26" s="169">
        <f>SUM(E24:E25)</f>
        <v>1</v>
      </c>
      <c r="F26" s="169">
        <f>SUM(F24:F25)</f>
        <v>1</v>
      </c>
      <c r="G26" s="169"/>
      <c r="H26" s="173"/>
      <c r="I26" s="303"/>
      <c r="J26" s="83">
        <v>21588.85</v>
      </c>
    </row>
    <row r="27" spans="1:10" s="135" customFormat="1" ht="15" customHeight="1">
      <c r="A27" s="168" t="s">
        <v>10</v>
      </c>
      <c r="B27" s="150"/>
      <c r="C27" s="150"/>
      <c r="D27" s="150"/>
      <c r="E27" s="150"/>
      <c r="F27" s="150"/>
      <c r="G27" s="150"/>
      <c r="H27" s="150"/>
      <c r="I27" s="256"/>
      <c r="J27" s="256"/>
    </row>
    <row r="28" spans="1:10" ht="15" customHeight="1">
      <c r="A28" s="465"/>
      <c r="B28" s="10">
        <v>1</v>
      </c>
      <c r="C28" s="10"/>
      <c r="D28" s="10">
        <v>1</v>
      </c>
      <c r="E28" s="10">
        <v>1</v>
      </c>
      <c r="F28" s="10"/>
      <c r="G28" s="10">
        <v>1968</v>
      </c>
      <c r="H28" s="161" t="s">
        <v>95</v>
      </c>
      <c r="I28" s="250"/>
      <c r="J28" s="22"/>
    </row>
    <row r="29" spans="1:10" ht="15" customHeight="1">
      <c r="A29" s="465"/>
      <c r="B29" s="10">
        <v>1</v>
      </c>
      <c r="C29" s="10"/>
      <c r="D29" s="10">
        <v>1</v>
      </c>
      <c r="E29" s="10">
        <v>1</v>
      </c>
      <c r="F29" s="10"/>
      <c r="G29" s="10">
        <v>1948</v>
      </c>
      <c r="H29" s="161" t="s">
        <v>148</v>
      </c>
      <c r="I29" s="250"/>
      <c r="J29" s="22"/>
    </row>
    <row r="30" spans="1:10" ht="15" customHeight="1">
      <c r="A30" s="465"/>
      <c r="B30" s="10">
        <v>1</v>
      </c>
      <c r="C30" s="10"/>
      <c r="D30" s="10">
        <v>1</v>
      </c>
      <c r="E30" s="10">
        <v>1</v>
      </c>
      <c r="F30" s="10"/>
      <c r="G30" s="10">
        <v>1970</v>
      </c>
      <c r="H30" s="161" t="s">
        <v>134</v>
      </c>
      <c r="I30" s="250"/>
      <c r="J30" s="22"/>
    </row>
    <row r="31" spans="1:10" ht="15" customHeight="1">
      <c r="A31" s="465"/>
      <c r="B31" s="10">
        <v>1</v>
      </c>
      <c r="C31" s="10"/>
      <c r="D31" s="10">
        <v>1</v>
      </c>
      <c r="E31" s="10">
        <v>1</v>
      </c>
      <c r="F31" s="10"/>
      <c r="G31" s="10">
        <v>1973</v>
      </c>
      <c r="H31" s="161" t="s">
        <v>134</v>
      </c>
      <c r="I31" s="250"/>
      <c r="J31" s="22"/>
    </row>
    <row r="32" spans="1:10" ht="15" customHeight="1">
      <c r="A32" s="166" t="s">
        <v>41</v>
      </c>
      <c r="B32" s="169">
        <f>SUM(B28:B31)</f>
        <v>4</v>
      </c>
      <c r="C32" s="169">
        <f>SUM(C28:C31)</f>
        <v>0</v>
      </c>
      <c r="D32" s="169">
        <f>SUM(D28:D31)</f>
        <v>4</v>
      </c>
      <c r="E32" s="169">
        <f>SUM(E28:E31)</f>
        <v>4</v>
      </c>
      <c r="F32" s="169"/>
      <c r="G32" s="169"/>
      <c r="H32" s="173"/>
      <c r="I32" s="303"/>
      <c r="J32" s="83">
        <v>20302.26</v>
      </c>
    </row>
    <row r="33" spans="1:10" s="135" customFormat="1" ht="15" customHeight="1">
      <c r="A33" s="168" t="s">
        <v>11</v>
      </c>
      <c r="B33" s="150"/>
      <c r="C33" s="150"/>
      <c r="D33" s="150"/>
      <c r="E33" s="150"/>
      <c r="F33" s="150"/>
      <c r="G33" s="150"/>
      <c r="H33" s="150"/>
      <c r="I33" s="256"/>
      <c r="J33" s="256"/>
    </row>
    <row r="34" spans="1:10" ht="15" customHeight="1">
      <c r="A34" s="465"/>
      <c r="B34" s="10">
        <v>1</v>
      </c>
      <c r="C34" s="10">
        <v>1</v>
      </c>
      <c r="D34" s="10"/>
      <c r="E34" s="10">
        <v>1</v>
      </c>
      <c r="F34" s="10"/>
      <c r="G34" s="10">
        <v>1948</v>
      </c>
      <c r="H34" s="161" t="s">
        <v>95</v>
      </c>
      <c r="I34" s="250"/>
      <c r="J34" s="22"/>
    </row>
    <row r="35" spans="1:10" ht="15" customHeight="1">
      <c r="A35" s="465"/>
      <c r="B35" s="10">
        <v>1</v>
      </c>
      <c r="C35" s="10">
        <v>1</v>
      </c>
      <c r="D35" s="10"/>
      <c r="E35" s="10">
        <v>1</v>
      </c>
      <c r="F35" s="10"/>
      <c r="G35" s="10">
        <v>1967</v>
      </c>
      <c r="H35" s="161" t="s">
        <v>95</v>
      </c>
      <c r="I35" s="250"/>
      <c r="J35" s="22"/>
    </row>
    <row r="36" spans="1:10" ht="15" customHeight="1">
      <c r="A36" s="166" t="s">
        <v>5</v>
      </c>
      <c r="B36" s="169">
        <f>SUM(B34:B35)</f>
        <v>2</v>
      </c>
      <c r="C36" s="169">
        <f>SUM(C34:C35)</f>
        <v>2</v>
      </c>
      <c r="D36" s="169">
        <f>SUM(D34:D35)</f>
        <v>0</v>
      </c>
      <c r="E36" s="169">
        <f>SUM(E34:E35)</f>
        <v>2</v>
      </c>
      <c r="F36" s="169"/>
      <c r="G36" s="169"/>
      <c r="H36" s="173"/>
      <c r="I36" s="303"/>
      <c r="J36" s="83">
        <v>34850.2</v>
      </c>
    </row>
    <row r="37" spans="1:10" s="135" customFormat="1" ht="15" customHeight="1">
      <c r="A37" s="168" t="s">
        <v>12</v>
      </c>
      <c r="B37" s="150"/>
      <c r="C37" s="150"/>
      <c r="D37" s="150"/>
      <c r="E37" s="150"/>
      <c r="F37" s="150"/>
      <c r="G37" s="150"/>
      <c r="H37" s="150"/>
      <c r="I37" s="256"/>
      <c r="J37" s="256"/>
    </row>
    <row r="38" spans="1:10" ht="15" customHeight="1">
      <c r="A38" s="465"/>
      <c r="B38" s="10">
        <v>1</v>
      </c>
      <c r="C38" s="10"/>
      <c r="D38" s="10">
        <v>1</v>
      </c>
      <c r="E38" s="10">
        <v>1</v>
      </c>
      <c r="F38" s="10"/>
      <c r="G38" s="10">
        <v>1967</v>
      </c>
      <c r="H38" s="161" t="s">
        <v>95</v>
      </c>
      <c r="I38" s="250"/>
      <c r="J38" s="22"/>
    </row>
    <row r="39" spans="1:10" ht="15" customHeight="1">
      <c r="A39" s="465"/>
      <c r="B39" s="10">
        <v>1</v>
      </c>
      <c r="C39" s="10">
        <v>1</v>
      </c>
      <c r="D39" s="10"/>
      <c r="E39" s="10">
        <v>1</v>
      </c>
      <c r="F39" s="10"/>
      <c r="G39" s="10">
        <v>1947</v>
      </c>
      <c r="H39" s="161" t="s">
        <v>95</v>
      </c>
      <c r="I39" s="250"/>
      <c r="J39" s="22"/>
    </row>
    <row r="40" spans="1:10" ht="15" customHeight="1">
      <c r="A40" s="465"/>
      <c r="B40" s="10">
        <v>1</v>
      </c>
      <c r="C40" s="10">
        <v>1</v>
      </c>
      <c r="D40" s="10"/>
      <c r="E40" s="10">
        <v>1</v>
      </c>
      <c r="F40" s="10"/>
      <c r="G40" s="10">
        <v>1948</v>
      </c>
      <c r="H40" s="161" t="s">
        <v>122</v>
      </c>
      <c r="I40" s="250"/>
      <c r="J40" s="22"/>
    </row>
    <row r="41" spans="1:10" ht="15" customHeight="1">
      <c r="A41" s="166" t="s">
        <v>20</v>
      </c>
      <c r="B41" s="169">
        <f>SUM(B38:B40)</f>
        <v>3</v>
      </c>
      <c r="C41" s="169">
        <f>SUM(C38:C40)</f>
        <v>2</v>
      </c>
      <c r="D41" s="169">
        <f>SUM(D38:D40)</f>
        <v>1</v>
      </c>
      <c r="E41" s="169">
        <f>SUM(E38:E40)</f>
        <v>3</v>
      </c>
      <c r="F41" s="169"/>
      <c r="G41" s="169"/>
      <c r="H41" s="173"/>
      <c r="I41" s="303"/>
      <c r="J41" s="83">
        <v>44120.43</v>
      </c>
    </row>
    <row r="42" spans="1:10" s="135" customFormat="1" ht="15" customHeight="1">
      <c r="A42" s="168" t="s">
        <v>18</v>
      </c>
      <c r="B42" s="150"/>
      <c r="C42" s="150"/>
      <c r="D42" s="150"/>
      <c r="E42" s="150"/>
      <c r="F42" s="150"/>
      <c r="G42" s="150"/>
      <c r="H42" s="150"/>
      <c r="I42" s="256"/>
      <c r="J42" s="256"/>
    </row>
    <row r="43" spans="1:10" ht="15" customHeight="1">
      <c r="A43" s="465"/>
      <c r="B43" s="10">
        <v>1</v>
      </c>
      <c r="C43" s="10">
        <v>1</v>
      </c>
      <c r="D43" s="10"/>
      <c r="E43" s="10">
        <v>1</v>
      </c>
      <c r="F43" s="10"/>
      <c r="G43" s="10">
        <v>1951</v>
      </c>
      <c r="H43" s="161" t="s">
        <v>95</v>
      </c>
      <c r="I43" s="250"/>
      <c r="J43" s="22"/>
    </row>
    <row r="44" spans="1:10" ht="15" customHeight="1">
      <c r="A44" s="465"/>
      <c r="B44" s="10">
        <v>1</v>
      </c>
      <c r="C44" s="10">
        <v>1</v>
      </c>
      <c r="D44" s="10"/>
      <c r="E44" s="10">
        <v>1</v>
      </c>
      <c r="F44" s="10"/>
      <c r="G44" s="10">
        <v>1945</v>
      </c>
      <c r="H44" s="161" t="s">
        <v>147</v>
      </c>
      <c r="I44" s="250"/>
      <c r="J44" s="22"/>
    </row>
    <row r="45" spans="1:10" ht="15" customHeight="1">
      <c r="A45" s="166" t="s">
        <v>33</v>
      </c>
      <c r="B45" s="169">
        <f>SUM(B43:B44)</f>
        <v>2</v>
      </c>
      <c r="C45" s="169">
        <f>SUM(C43:C44)</f>
        <v>2</v>
      </c>
      <c r="D45" s="169">
        <f>SUM(D43:D44)</f>
        <v>0</v>
      </c>
      <c r="E45" s="169">
        <f>SUM(E43:E44)</f>
        <v>2</v>
      </c>
      <c r="F45" s="169"/>
      <c r="G45" s="169"/>
      <c r="H45" s="173"/>
      <c r="I45" s="303"/>
      <c r="J45" s="83">
        <v>22429.07</v>
      </c>
    </row>
    <row r="46" spans="1:10" s="135" customFormat="1" ht="15" customHeight="1">
      <c r="A46" s="168" t="s">
        <v>13</v>
      </c>
      <c r="B46" s="150"/>
      <c r="C46" s="150"/>
      <c r="D46" s="150"/>
      <c r="E46" s="150"/>
      <c r="F46" s="150"/>
      <c r="G46" s="150"/>
      <c r="H46" s="150"/>
      <c r="I46" s="256"/>
      <c r="J46" s="256"/>
    </row>
    <row r="47" spans="1:10" ht="15" customHeight="1">
      <c r="A47" s="465"/>
      <c r="B47" s="10">
        <v>1</v>
      </c>
      <c r="C47" s="10">
        <v>1</v>
      </c>
      <c r="D47" s="10"/>
      <c r="E47" s="10">
        <v>1</v>
      </c>
      <c r="F47" s="10"/>
      <c r="G47" s="10">
        <v>1954</v>
      </c>
      <c r="H47" s="161" t="s">
        <v>95</v>
      </c>
      <c r="I47" s="250"/>
      <c r="J47" s="22"/>
    </row>
    <row r="48" spans="1:10" ht="15" customHeight="1">
      <c r="A48" s="465"/>
      <c r="B48" s="10">
        <v>1</v>
      </c>
      <c r="C48" s="10">
        <v>1</v>
      </c>
      <c r="D48" s="10"/>
      <c r="E48" s="10">
        <v>1</v>
      </c>
      <c r="F48" s="10"/>
      <c r="G48" s="10">
        <v>1960</v>
      </c>
      <c r="H48" s="161" t="s">
        <v>95</v>
      </c>
      <c r="I48" s="250"/>
      <c r="J48" s="22"/>
    </row>
    <row r="49" spans="1:10" ht="15" customHeight="1">
      <c r="A49" s="465"/>
      <c r="B49" s="10">
        <v>1</v>
      </c>
      <c r="C49" s="10">
        <v>1</v>
      </c>
      <c r="D49" s="10"/>
      <c r="E49" s="10">
        <v>1</v>
      </c>
      <c r="F49" s="10"/>
      <c r="G49" s="10">
        <v>1955</v>
      </c>
      <c r="H49" s="161" t="s">
        <v>95</v>
      </c>
      <c r="I49" s="250"/>
      <c r="J49" s="22"/>
    </row>
    <row r="50" spans="1:10" ht="15" customHeight="1">
      <c r="A50" s="166" t="s">
        <v>21</v>
      </c>
      <c r="B50" s="169">
        <f>SUM(B47:B49)</f>
        <v>3</v>
      </c>
      <c r="C50" s="169">
        <f>SUM(C47:C49)</f>
        <v>3</v>
      </c>
      <c r="D50" s="169">
        <f>SUM(D47:D49)</f>
        <v>0</v>
      </c>
      <c r="E50" s="169">
        <f>SUM(E47:E49)</f>
        <v>3</v>
      </c>
      <c r="F50" s="169"/>
      <c r="G50" s="169"/>
      <c r="H50" s="173"/>
      <c r="I50" s="303"/>
      <c r="J50" s="83">
        <v>27367.7</v>
      </c>
    </row>
    <row r="51" spans="1:10" s="142" customFormat="1" ht="15" customHeight="1">
      <c r="A51" s="172" t="s">
        <v>54</v>
      </c>
      <c r="B51" s="171">
        <f>SUM(B8,B22,B26,B32,B36,B41,B45,B50)</f>
        <v>31</v>
      </c>
      <c r="C51" s="171">
        <f>SUM(C8,C22,C36,C41,C45,C50)</f>
        <v>19</v>
      </c>
      <c r="D51" s="171">
        <f>SUM(D8,D22,D26,D32,D41,D50)</f>
        <v>12</v>
      </c>
      <c r="E51" s="171">
        <v>25</v>
      </c>
      <c r="F51" s="171">
        <v>1</v>
      </c>
      <c r="G51" s="171"/>
      <c r="H51" s="173"/>
      <c r="I51" s="304"/>
      <c r="J51" s="237">
        <f>J8+J22+J26+J32+J36+J41+J45+J50</f>
        <v>331618.81</v>
      </c>
    </row>
    <row r="52" ht="12.75">
      <c r="I52" s="305"/>
    </row>
    <row r="53" ht="12.75">
      <c r="I53" s="305"/>
    </row>
    <row r="54" ht="12.75">
      <c r="I54" s="305"/>
    </row>
    <row r="55" ht="12.75">
      <c r="I55" s="305"/>
    </row>
    <row r="56" ht="12.75">
      <c r="I56" s="305"/>
    </row>
    <row r="57" ht="12.75">
      <c r="I57" s="305"/>
    </row>
    <row r="58" ht="12.75">
      <c r="I58" s="305"/>
    </row>
    <row r="59" ht="12.75">
      <c r="I59" s="305"/>
    </row>
    <row r="60" ht="12.75">
      <c r="I60" s="305"/>
    </row>
    <row r="72" ht="12.75"/>
  </sheetData>
  <sheetProtection selectLockedCells="1" selectUnlockedCells="1"/>
  <mergeCells count="2">
    <mergeCell ref="A2:J2"/>
    <mergeCell ref="A1:J1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56" r:id="rId3"/>
  <headerFooter alignWithMargins="0">
    <oddHeader>&amp;C&amp;A</oddHeader>
    <oddFooter>&amp;CPagina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indexed="41"/>
  </sheetPr>
  <dimension ref="A1:DL67"/>
  <sheetViews>
    <sheetView workbookViewId="0" topLeftCell="A46">
      <selection activeCell="A5" sqref="A5:A8"/>
    </sheetView>
  </sheetViews>
  <sheetFormatPr defaultColWidth="9.140625" defaultRowHeight="12.75"/>
  <cols>
    <col min="1" max="1" width="42.28125" style="180" customWidth="1"/>
    <col min="2" max="2" width="10.00390625" style="180" customWidth="1"/>
    <col min="3" max="3" width="7.7109375" style="180" customWidth="1"/>
    <col min="4" max="4" width="7.8515625" style="180" customWidth="1"/>
    <col min="5" max="6" width="10.7109375" style="180" customWidth="1"/>
    <col min="7" max="7" width="15.7109375" style="180" customWidth="1"/>
    <col min="8" max="8" width="14.421875" style="180" customWidth="1"/>
    <col min="9" max="9" width="15.57421875" style="180" customWidth="1"/>
    <col min="10" max="10" width="8.8515625" style="310" customWidth="1"/>
    <col min="11" max="11" width="21.140625" style="272" customWidth="1"/>
    <col min="12" max="12" width="20.140625" style="180" customWidth="1"/>
    <col min="13" max="16384" width="9.140625" style="180" customWidth="1"/>
  </cols>
  <sheetData>
    <row r="1" spans="1:12" s="199" customFormat="1" ht="30" customHeight="1">
      <c r="A1" s="500" t="s">
        <v>63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452">
        <v>40071174</v>
      </c>
    </row>
    <row r="2" spans="1:11" s="199" customFormat="1" ht="39" customHeight="1">
      <c r="A2" s="480" t="s">
        <v>60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s="199" customFormat="1" ht="18" customHeight="1">
      <c r="A3" s="50" t="s">
        <v>78</v>
      </c>
      <c r="B3" s="53" t="s">
        <v>79</v>
      </c>
      <c r="C3" s="50" t="s">
        <v>14</v>
      </c>
      <c r="D3" s="50" t="s">
        <v>15</v>
      </c>
      <c r="E3" s="50" t="s">
        <v>68</v>
      </c>
      <c r="F3" s="50" t="s">
        <v>80</v>
      </c>
      <c r="G3" s="50" t="s">
        <v>69</v>
      </c>
      <c r="H3" s="52" t="s">
        <v>84</v>
      </c>
      <c r="I3" s="52" t="s">
        <v>85</v>
      </c>
      <c r="J3" s="280" t="s">
        <v>40</v>
      </c>
      <c r="K3" s="53" t="s">
        <v>86</v>
      </c>
    </row>
    <row r="4" spans="1:11" s="380" customFormat="1" ht="15" customHeight="1">
      <c r="A4" s="192" t="s">
        <v>7</v>
      </c>
      <c r="B4" s="50"/>
      <c r="C4" s="50"/>
      <c r="D4" s="50"/>
      <c r="E4" s="50"/>
      <c r="F4" s="50"/>
      <c r="G4" s="50"/>
      <c r="H4" s="186"/>
      <c r="I4" s="186"/>
      <c r="J4" s="306"/>
      <c r="K4" s="265"/>
    </row>
    <row r="5" spans="1:11" ht="15" customHeight="1">
      <c r="A5" s="466"/>
      <c r="B5" s="20">
        <v>1</v>
      </c>
      <c r="C5" s="20">
        <v>1</v>
      </c>
      <c r="D5" s="20"/>
      <c r="E5" s="20">
        <v>1</v>
      </c>
      <c r="F5" s="20"/>
      <c r="G5" s="20">
        <v>1967</v>
      </c>
      <c r="H5" s="383">
        <v>40299</v>
      </c>
      <c r="I5" s="383">
        <v>40543</v>
      </c>
      <c r="J5" s="286">
        <v>2.1</v>
      </c>
      <c r="K5" s="266">
        <v>1125</v>
      </c>
    </row>
    <row r="6" spans="1:12" ht="15" customHeight="1">
      <c r="A6" s="466"/>
      <c r="B6" s="20">
        <v>1</v>
      </c>
      <c r="C6" s="20"/>
      <c r="D6" s="20">
        <v>1</v>
      </c>
      <c r="E6" s="20"/>
      <c r="F6" s="20">
        <v>1</v>
      </c>
      <c r="G6" s="20">
        <v>1994</v>
      </c>
      <c r="H6" s="383">
        <v>40299</v>
      </c>
      <c r="I6" s="383">
        <v>40390</v>
      </c>
      <c r="J6" s="286">
        <v>3.1</v>
      </c>
      <c r="K6" s="266">
        <v>112</v>
      </c>
      <c r="L6" s="180" t="s">
        <v>139</v>
      </c>
    </row>
    <row r="7" spans="1:12" ht="15" customHeight="1">
      <c r="A7" s="466"/>
      <c r="B7" s="20">
        <v>1</v>
      </c>
      <c r="C7" s="20"/>
      <c r="D7" s="20">
        <v>1</v>
      </c>
      <c r="E7" s="20"/>
      <c r="F7" s="20">
        <v>1</v>
      </c>
      <c r="G7" s="20">
        <v>1992</v>
      </c>
      <c r="H7" s="383">
        <v>40299</v>
      </c>
      <c r="I7" s="383">
        <v>40390</v>
      </c>
      <c r="J7" s="286">
        <v>3.1</v>
      </c>
      <c r="K7" s="266">
        <v>50</v>
      </c>
      <c r="L7" s="180" t="s">
        <v>139</v>
      </c>
    </row>
    <row r="8" spans="1:11" ht="15" customHeight="1">
      <c r="A8" s="466"/>
      <c r="B8" s="20">
        <v>1</v>
      </c>
      <c r="C8" s="20">
        <v>1</v>
      </c>
      <c r="D8" s="20"/>
      <c r="E8" s="20"/>
      <c r="F8" s="20">
        <v>1</v>
      </c>
      <c r="G8" s="20">
        <v>1981</v>
      </c>
      <c r="H8" s="383">
        <v>40483</v>
      </c>
      <c r="I8" s="383">
        <v>40543</v>
      </c>
      <c r="J8" s="286">
        <v>3.1</v>
      </c>
      <c r="K8" s="266">
        <v>204</v>
      </c>
    </row>
    <row r="9" spans="1:11" ht="15" customHeight="1">
      <c r="A9" s="190" t="s">
        <v>1</v>
      </c>
      <c r="B9" s="169">
        <f>SUM(B5:B8)</f>
        <v>4</v>
      </c>
      <c r="C9" s="169">
        <v>3</v>
      </c>
      <c r="D9" s="169"/>
      <c r="E9" s="169">
        <v>3</v>
      </c>
      <c r="F9" s="169"/>
      <c r="G9" s="169"/>
      <c r="H9" s="499"/>
      <c r="I9" s="499"/>
      <c r="J9" s="287"/>
      <c r="K9" s="267">
        <f>SUM(K5:K8)</f>
        <v>1491</v>
      </c>
    </row>
    <row r="10" spans="1:116" s="181" customFormat="1" ht="15" customHeight="1">
      <c r="A10" s="192" t="s">
        <v>17</v>
      </c>
      <c r="B10" s="53"/>
      <c r="C10" s="53"/>
      <c r="D10" s="53"/>
      <c r="E10" s="53"/>
      <c r="F10" s="53"/>
      <c r="G10" s="50"/>
      <c r="H10" s="55"/>
      <c r="I10" s="55"/>
      <c r="J10" s="306"/>
      <c r="K10" s="265"/>
      <c r="L10" s="378"/>
      <c r="M10" s="384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</row>
    <row r="11" spans="1:13" ht="15" customHeight="1">
      <c r="A11" s="466"/>
      <c r="B11" s="20">
        <v>1</v>
      </c>
      <c r="C11" s="20"/>
      <c r="D11" s="20">
        <v>1</v>
      </c>
      <c r="E11" s="20">
        <v>1</v>
      </c>
      <c r="F11" s="20"/>
      <c r="G11" s="20">
        <v>1990</v>
      </c>
      <c r="H11" s="383">
        <v>40483</v>
      </c>
      <c r="I11" s="383">
        <v>40543</v>
      </c>
      <c r="J11" s="286">
        <v>3.1</v>
      </c>
      <c r="K11" s="266">
        <v>186</v>
      </c>
      <c r="L11" s="378"/>
      <c r="M11" s="384"/>
    </row>
    <row r="12" spans="1:13" ht="15" customHeight="1">
      <c r="A12" s="466"/>
      <c r="B12" s="20">
        <v>1</v>
      </c>
      <c r="C12" s="20"/>
      <c r="D12" s="20">
        <v>1</v>
      </c>
      <c r="E12" s="20">
        <v>1</v>
      </c>
      <c r="F12" s="20"/>
      <c r="G12" s="20"/>
      <c r="H12" s="383">
        <v>40513</v>
      </c>
      <c r="I12" s="383">
        <v>40543</v>
      </c>
      <c r="J12" s="286">
        <v>3.1</v>
      </c>
      <c r="K12" s="266">
        <v>298</v>
      </c>
      <c r="L12" s="385"/>
      <c r="M12" s="384"/>
    </row>
    <row r="13" spans="1:13" ht="15" customHeight="1">
      <c r="A13" s="466"/>
      <c r="B13" s="20">
        <v>1</v>
      </c>
      <c r="C13" s="20">
        <v>1</v>
      </c>
      <c r="E13" s="20">
        <v>1</v>
      </c>
      <c r="F13" s="20"/>
      <c r="G13" s="20"/>
      <c r="H13" s="383">
        <v>40452</v>
      </c>
      <c r="I13" s="383">
        <v>40483</v>
      </c>
      <c r="J13" s="286">
        <v>3.1</v>
      </c>
      <c r="K13" s="266">
        <v>248</v>
      </c>
      <c r="L13" s="385"/>
      <c r="M13" s="384"/>
    </row>
    <row r="14" spans="1:13" ht="15" customHeight="1">
      <c r="A14" s="466"/>
      <c r="B14" s="20">
        <v>1</v>
      </c>
      <c r="C14" s="20"/>
      <c r="D14" s="20">
        <v>1</v>
      </c>
      <c r="E14" s="20">
        <v>1</v>
      </c>
      <c r="F14" s="20"/>
      <c r="G14" s="20">
        <v>1991</v>
      </c>
      <c r="H14" s="383">
        <v>40299</v>
      </c>
      <c r="I14" s="383">
        <v>40330</v>
      </c>
      <c r="J14" s="286">
        <v>3.1</v>
      </c>
      <c r="K14" s="266">
        <v>657</v>
      </c>
      <c r="L14" s="385"/>
      <c r="M14" s="384"/>
    </row>
    <row r="15" spans="1:13" ht="15" customHeight="1">
      <c r="A15" s="466"/>
      <c r="B15" s="20">
        <v>1</v>
      </c>
      <c r="C15" s="20">
        <v>1</v>
      </c>
      <c r="D15" s="20"/>
      <c r="E15" s="20">
        <v>1</v>
      </c>
      <c r="F15" s="20"/>
      <c r="G15" s="20">
        <v>1983</v>
      </c>
      <c r="H15" s="383">
        <v>40299</v>
      </c>
      <c r="I15" s="383">
        <v>40543</v>
      </c>
      <c r="J15" s="286">
        <v>3.1</v>
      </c>
      <c r="K15" s="266">
        <v>2492</v>
      </c>
      <c r="L15" s="385"/>
      <c r="M15" s="384"/>
    </row>
    <row r="16" spans="1:13" ht="15" customHeight="1">
      <c r="A16" s="466"/>
      <c r="B16" s="20">
        <v>1</v>
      </c>
      <c r="C16" s="20">
        <v>1</v>
      </c>
      <c r="D16" s="20"/>
      <c r="E16" s="20">
        <v>1</v>
      </c>
      <c r="F16" s="20"/>
      <c r="G16" s="20">
        <v>1970</v>
      </c>
      <c r="H16" s="383">
        <v>40299</v>
      </c>
      <c r="I16" s="383">
        <v>40543</v>
      </c>
      <c r="J16" s="286">
        <v>3.1</v>
      </c>
      <c r="K16" s="266">
        <v>2064</v>
      </c>
      <c r="L16" s="385"/>
      <c r="M16" s="384"/>
    </row>
    <row r="17" spans="1:13" ht="15" customHeight="1">
      <c r="A17" s="466"/>
      <c r="B17" s="20">
        <v>1</v>
      </c>
      <c r="C17" s="20">
        <v>1</v>
      </c>
      <c r="D17" s="20"/>
      <c r="E17" s="20">
        <v>1</v>
      </c>
      <c r="F17" s="20"/>
      <c r="G17" s="20">
        <v>1984</v>
      </c>
      <c r="H17" s="383">
        <v>40299</v>
      </c>
      <c r="I17" s="383">
        <v>40543</v>
      </c>
      <c r="J17" s="286">
        <v>3.1</v>
      </c>
      <c r="K17" s="266">
        <v>3720</v>
      </c>
      <c r="L17" s="385"/>
      <c r="M17" s="384"/>
    </row>
    <row r="18" spans="1:13" ht="15" customHeight="1">
      <c r="A18" s="466"/>
      <c r="B18" s="20">
        <v>1</v>
      </c>
      <c r="C18" s="20">
        <v>1</v>
      </c>
      <c r="D18" s="20"/>
      <c r="E18" s="20">
        <v>1</v>
      </c>
      <c r="F18" s="20"/>
      <c r="G18" s="20">
        <v>1961</v>
      </c>
      <c r="H18" s="383">
        <v>40299</v>
      </c>
      <c r="I18" s="383">
        <v>40543</v>
      </c>
      <c r="J18" s="286">
        <v>3.1</v>
      </c>
      <c r="K18" s="266">
        <v>2400</v>
      </c>
      <c r="L18" s="385"/>
      <c r="M18" s="384"/>
    </row>
    <row r="19" spans="1:13" ht="15" customHeight="1">
      <c r="A19" s="466"/>
      <c r="B19" s="20">
        <v>1</v>
      </c>
      <c r="C19" s="20"/>
      <c r="D19" s="20">
        <v>1</v>
      </c>
      <c r="E19" s="20">
        <v>1</v>
      </c>
      <c r="F19" s="20"/>
      <c r="G19" s="20">
        <v>1962</v>
      </c>
      <c r="H19" s="383">
        <v>40299</v>
      </c>
      <c r="I19" s="383">
        <v>40543</v>
      </c>
      <c r="J19" s="286">
        <v>3.1</v>
      </c>
      <c r="K19" s="266">
        <v>1988</v>
      </c>
      <c r="L19" s="385"/>
      <c r="M19" s="384"/>
    </row>
    <row r="20" spans="1:13" ht="15" customHeight="1">
      <c r="A20" s="466"/>
      <c r="B20" s="20">
        <v>1</v>
      </c>
      <c r="C20" s="20"/>
      <c r="D20" s="20">
        <v>1</v>
      </c>
      <c r="E20" s="20"/>
      <c r="F20" s="20">
        <v>1</v>
      </c>
      <c r="G20" s="20">
        <v>1948</v>
      </c>
      <c r="H20" s="383">
        <v>40299</v>
      </c>
      <c r="I20" s="383">
        <v>40543</v>
      </c>
      <c r="J20" s="286">
        <v>3.1</v>
      </c>
      <c r="K20" s="266">
        <v>62</v>
      </c>
      <c r="L20" s="385"/>
      <c r="M20" s="384"/>
    </row>
    <row r="21" spans="1:11" ht="15" customHeight="1">
      <c r="A21" s="466"/>
      <c r="B21" s="20">
        <v>1</v>
      </c>
      <c r="C21" s="20"/>
      <c r="D21" s="20">
        <v>1</v>
      </c>
      <c r="E21" s="20">
        <v>1</v>
      </c>
      <c r="F21" s="20"/>
      <c r="G21" s="20">
        <v>1990</v>
      </c>
      <c r="H21" s="383">
        <v>40299</v>
      </c>
      <c r="I21" s="383">
        <v>40543</v>
      </c>
      <c r="J21" s="286">
        <v>3.1</v>
      </c>
      <c r="K21" s="266">
        <v>546</v>
      </c>
    </row>
    <row r="22" spans="1:11" ht="15" customHeight="1">
      <c r="A22" s="190" t="s">
        <v>53</v>
      </c>
      <c r="B22" s="169">
        <f>SUM(B11:B21)</f>
        <v>11</v>
      </c>
      <c r="C22" s="169">
        <f>SUM(C11:C21)</f>
        <v>5</v>
      </c>
      <c r="D22" s="169">
        <f>SUM(D12:D21)</f>
        <v>5</v>
      </c>
      <c r="E22" s="169">
        <f>SUM(E11:E21)</f>
        <v>10</v>
      </c>
      <c r="F22" s="169">
        <v>1</v>
      </c>
      <c r="G22" s="169"/>
      <c r="H22" s="196"/>
      <c r="I22" s="196"/>
      <c r="J22" s="287"/>
      <c r="K22" s="267">
        <f>SUM(K11:K21)</f>
        <v>14661</v>
      </c>
    </row>
    <row r="23" spans="1:11" ht="15" customHeight="1">
      <c r="A23" s="192" t="s">
        <v>8</v>
      </c>
      <c r="B23" s="66"/>
      <c r="C23" s="66"/>
      <c r="D23" s="66"/>
      <c r="E23" s="66"/>
      <c r="F23" s="66"/>
      <c r="G23" s="66"/>
      <c r="H23" s="193"/>
      <c r="I23" s="193"/>
      <c r="J23" s="307"/>
      <c r="K23" s="268"/>
    </row>
    <row r="24" spans="1:11" ht="15" customHeight="1">
      <c r="A24" s="466"/>
      <c r="B24" s="20">
        <v>1</v>
      </c>
      <c r="C24" s="20">
        <v>1</v>
      </c>
      <c r="D24" s="20"/>
      <c r="E24" s="20">
        <v>1</v>
      </c>
      <c r="F24" s="20"/>
      <c r="G24" s="20">
        <v>1967</v>
      </c>
      <c r="H24" s="383">
        <v>40299</v>
      </c>
      <c r="I24" s="383">
        <v>40543</v>
      </c>
      <c r="J24" s="286">
        <v>3.1</v>
      </c>
      <c r="K24" s="266">
        <v>827</v>
      </c>
    </row>
    <row r="25" spans="1:11" ht="15" customHeight="1">
      <c r="A25" s="190" t="s">
        <v>39</v>
      </c>
      <c r="B25" s="389">
        <v>1</v>
      </c>
      <c r="C25" s="169">
        <v>1</v>
      </c>
      <c r="D25" s="169"/>
      <c r="E25" s="169">
        <v>1</v>
      </c>
      <c r="F25" s="169"/>
      <c r="G25" s="169"/>
      <c r="H25" s="169"/>
      <c r="I25" s="169"/>
      <c r="J25" s="287"/>
      <c r="K25" s="267">
        <f>SUM(K24:K24)</f>
        <v>827</v>
      </c>
    </row>
    <row r="26" spans="1:11" ht="15" customHeight="1">
      <c r="A26" s="192" t="s">
        <v>9</v>
      </c>
      <c r="B26" s="66"/>
      <c r="C26" s="66"/>
      <c r="D26" s="66"/>
      <c r="E26" s="66"/>
      <c r="F26" s="66"/>
      <c r="G26" s="66"/>
      <c r="H26" s="193"/>
      <c r="I26" s="193"/>
      <c r="J26" s="307"/>
      <c r="K26" s="268"/>
    </row>
    <row r="27" spans="1:11" ht="15" customHeight="1">
      <c r="A27" s="466"/>
      <c r="B27" s="20">
        <v>1</v>
      </c>
      <c r="C27" s="20"/>
      <c r="D27" s="20">
        <v>1</v>
      </c>
      <c r="E27" s="20">
        <v>1</v>
      </c>
      <c r="F27" s="20"/>
      <c r="G27" s="20">
        <v>1976</v>
      </c>
      <c r="H27" s="383">
        <v>40299</v>
      </c>
      <c r="I27" s="383">
        <v>40543</v>
      </c>
      <c r="J27" s="286">
        <v>3.1</v>
      </c>
      <c r="K27" s="266">
        <v>1784</v>
      </c>
    </row>
    <row r="28" spans="1:11" ht="15" customHeight="1">
      <c r="A28" s="466"/>
      <c r="B28" s="20">
        <v>1</v>
      </c>
      <c r="C28" s="20"/>
      <c r="D28" s="20">
        <v>1</v>
      </c>
      <c r="E28" s="20">
        <v>1</v>
      </c>
      <c r="F28" s="20"/>
      <c r="G28" s="20">
        <v>1990</v>
      </c>
      <c r="H28" s="383">
        <v>40483</v>
      </c>
      <c r="I28" s="383">
        <v>40543</v>
      </c>
      <c r="J28" s="286">
        <v>3.1</v>
      </c>
      <c r="K28" s="266">
        <v>446</v>
      </c>
    </row>
    <row r="29" spans="1:11" ht="15" customHeight="1">
      <c r="A29" s="466"/>
      <c r="B29" s="20"/>
      <c r="C29" s="20"/>
      <c r="D29" s="20"/>
      <c r="E29" s="20"/>
      <c r="F29" s="20"/>
      <c r="G29" s="20"/>
      <c r="H29" s="383">
        <v>40422</v>
      </c>
      <c r="I29" s="383">
        <v>40543</v>
      </c>
      <c r="J29" s="286">
        <v>3.1</v>
      </c>
      <c r="K29" s="266">
        <v>691</v>
      </c>
    </row>
    <row r="30" spans="1:11" ht="15" customHeight="1">
      <c r="A30" s="466"/>
      <c r="B30" s="20">
        <v>1</v>
      </c>
      <c r="C30" s="20">
        <v>1</v>
      </c>
      <c r="D30" s="20"/>
      <c r="E30" s="20">
        <v>1</v>
      </c>
      <c r="F30" s="20"/>
      <c r="G30" s="20">
        <v>1991</v>
      </c>
      <c r="H30" s="383">
        <v>40391</v>
      </c>
      <c r="I30" s="383">
        <v>40421</v>
      </c>
      <c r="J30" s="286">
        <v>3.1</v>
      </c>
      <c r="K30" s="266">
        <v>96</v>
      </c>
    </row>
    <row r="31" spans="1:11" ht="15" customHeight="1">
      <c r="A31" s="190" t="s">
        <v>4</v>
      </c>
      <c r="B31" s="183">
        <f>SUM(B27:B30)</f>
        <v>3</v>
      </c>
      <c r="C31" s="183">
        <f>SUM(C27:C30)</f>
        <v>1</v>
      </c>
      <c r="D31" s="183">
        <f>SUM(D27:D30)</f>
        <v>2</v>
      </c>
      <c r="E31" s="183">
        <v>6</v>
      </c>
      <c r="F31" s="183"/>
      <c r="G31" s="183"/>
      <c r="H31" s="499"/>
      <c r="I31" s="499"/>
      <c r="J31" s="287"/>
      <c r="K31" s="267">
        <f>SUM(K27:K30)</f>
        <v>3017</v>
      </c>
    </row>
    <row r="32" spans="1:11" ht="15" customHeight="1">
      <c r="A32" s="192" t="s">
        <v>10</v>
      </c>
      <c r="B32" s="186"/>
      <c r="C32" s="53"/>
      <c r="D32" s="53"/>
      <c r="E32" s="53"/>
      <c r="F32" s="53"/>
      <c r="G32" s="53"/>
      <c r="H32" s="53"/>
      <c r="I32" s="53"/>
      <c r="J32" s="308"/>
      <c r="K32" s="269"/>
    </row>
    <row r="33" spans="1:11" ht="15" customHeight="1">
      <c r="A33" s="466"/>
      <c r="B33" s="20">
        <v>1</v>
      </c>
      <c r="C33" s="20">
        <v>1</v>
      </c>
      <c r="D33" s="20"/>
      <c r="E33" s="20">
        <v>1</v>
      </c>
      <c r="F33" s="20"/>
      <c r="G33" s="20">
        <v>1967</v>
      </c>
      <c r="H33" s="383">
        <v>40299</v>
      </c>
      <c r="I33" s="383">
        <v>40543</v>
      </c>
      <c r="J33" s="286">
        <v>3.1</v>
      </c>
      <c r="K33" s="266">
        <v>1552</v>
      </c>
    </row>
    <row r="34" spans="1:11" ht="15" customHeight="1">
      <c r="A34" s="466"/>
      <c r="B34" s="20">
        <v>1</v>
      </c>
      <c r="C34" s="20"/>
      <c r="D34" s="20">
        <v>1</v>
      </c>
      <c r="E34" s="20">
        <v>1</v>
      </c>
      <c r="F34" s="20"/>
      <c r="G34" s="20"/>
      <c r="H34" s="383">
        <v>40391</v>
      </c>
      <c r="I34" s="383">
        <v>40421</v>
      </c>
      <c r="J34" s="286">
        <v>3.1</v>
      </c>
      <c r="K34" s="266">
        <v>316</v>
      </c>
    </row>
    <row r="35" spans="1:11" ht="15" customHeight="1">
      <c r="A35" s="466"/>
      <c r="B35" s="20">
        <v>1</v>
      </c>
      <c r="C35" s="20"/>
      <c r="D35" s="20">
        <v>1</v>
      </c>
      <c r="E35" s="20">
        <v>1</v>
      </c>
      <c r="F35" s="20"/>
      <c r="G35" s="20">
        <v>1974</v>
      </c>
      <c r="H35" s="383">
        <v>40299</v>
      </c>
      <c r="I35" s="383">
        <v>40543</v>
      </c>
      <c r="J35" s="286">
        <v>3.1</v>
      </c>
      <c r="K35" s="266">
        <v>2576</v>
      </c>
    </row>
    <row r="36" spans="1:11" ht="15" customHeight="1">
      <c r="A36" s="190" t="s">
        <v>41</v>
      </c>
      <c r="B36" s="169">
        <f>SUM(B33:B35)</f>
        <v>3</v>
      </c>
      <c r="C36" s="169">
        <v>1</v>
      </c>
      <c r="D36" s="169">
        <v>2</v>
      </c>
      <c r="E36" s="169">
        <v>2</v>
      </c>
      <c r="F36" s="169">
        <v>1</v>
      </c>
      <c r="G36" s="169"/>
      <c r="H36" s="499"/>
      <c r="I36" s="499"/>
      <c r="J36" s="287"/>
      <c r="K36" s="267">
        <f>SUM(K33:K35)</f>
        <v>4444</v>
      </c>
    </row>
    <row r="37" spans="1:11" ht="15" customHeight="1">
      <c r="A37" s="192" t="s">
        <v>11</v>
      </c>
      <c r="B37" s="50"/>
      <c r="C37" s="50"/>
      <c r="D37" s="50"/>
      <c r="E37" s="50"/>
      <c r="F37" s="50"/>
      <c r="G37" s="50"/>
      <c r="H37" s="186"/>
      <c r="I37" s="186"/>
      <c r="J37" s="306"/>
      <c r="K37" s="265"/>
    </row>
    <row r="38" spans="1:11" ht="15" customHeight="1">
      <c r="A38" s="466"/>
      <c r="B38" s="20">
        <v>1</v>
      </c>
      <c r="C38" s="20">
        <v>1</v>
      </c>
      <c r="D38" s="20"/>
      <c r="E38" s="20"/>
      <c r="F38" s="20">
        <v>1</v>
      </c>
      <c r="G38" s="20">
        <v>1970</v>
      </c>
      <c r="H38" s="383">
        <v>40299</v>
      </c>
      <c r="I38" s="383">
        <v>40543</v>
      </c>
      <c r="J38" s="286">
        <v>3.1</v>
      </c>
      <c r="K38" s="266">
        <v>2170</v>
      </c>
    </row>
    <row r="39" spans="1:11" ht="15" customHeight="1">
      <c r="A39" s="466"/>
      <c r="B39" s="20">
        <v>1</v>
      </c>
      <c r="C39" s="20">
        <v>1</v>
      </c>
      <c r="D39" s="20"/>
      <c r="E39" s="20">
        <v>1</v>
      </c>
      <c r="F39" s="20"/>
      <c r="G39" s="20">
        <v>1984</v>
      </c>
      <c r="H39" s="383">
        <v>40299</v>
      </c>
      <c r="I39" s="383">
        <v>40543</v>
      </c>
      <c r="J39" s="286">
        <v>3.1</v>
      </c>
      <c r="K39" s="266">
        <v>1339</v>
      </c>
    </row>
    <row r="40" spans="1:11" ht="15" customHeight="1">
      <c r="A40" s="466"/>
      <c r="B40" s="10">
        <v>1</v>
      </c>
      <c r="C40" s="10">
        <v>1</v>
      </c>
      <c r="D40" s="10"/>
      <c r="E40" s="10">
        <v>1</v>
      </c>
      <c r="F40" s="10"/>
      <c r="G40" s="10">
        <v>1981</v>
      </c>
      <c r="H40" s="383">
        <v>40391</v>
      </c>
      <c r="I40" s="383">
        <v>40421</v>
      </c>
      <c r="J40" s="286">
        <v>3.1</v>
      </c>
      <c r="K40" s="266">
        <v>400</v>
      </c>
    </row>
    <row r="41" spans="1:11" ht="15" customHeight="1">
      <c r="A41" s="190" t="s">
        <v>5</v>
      </c>
      <c r="B41" s="169">
        <f>SUM(B38:B40)</f>
        <v>3</v>
      </c>
      <c r="C41" s="169">
        <v>4</v>
      </c>
      <c r="D41" s="169"/>
      <c r="E41" s="169">
        <v>3</v>
      </c>
      <c r="F41" s="169">
        <v>1</v>
      </c>
      <c r="G41" s="169"/>
      <c r="H41" s="499"/>
      <c r="I41" s="499"/>
      <c r="J41" s="287"/>
      <c r="K41" s="267">
        <f>SUM(K38:K40)</f>
        <v>3909</v>
      </c>
    </row>
    <row r="42" spans="1:45" s="181" customFormat="1" ht="15" customHeight="1">
      <c r="A42" s="192" t="s">
        <v>12</v>
      </c>
      <c r="B42" s="186"/>
      <c r="C42" s="53"/>
      <c r="D42" s="53"/>
      <c r="E42" s="53"/>
      <c r="F42" s="53"/>
      <c r="G42" s="53"/>
      <c r="H42" s="53"/>
      <c r="I42" s="53"/>
      <c r="J42" s="306"/>
      <c r="K42" s="265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</row>
    <row r="43" spans="1:11" ht="15" customHeight="1">
      <c r="A43" s="466"/>
      <c r="B43" s="20">
        <v>1</v>
      </c>
      <c r="C43" s="20"/>
      <c r="D43" s="20">
        <v>1</v>
      </c>
      <c r="E43" s="20">
        <v>1</v>
      </c>
      <c r="F43" s="20"/>
      <c r="G43" s="20">
        <v>1971</v>
      </c>
      <c r="H43" s="59">
        <v>40299</v>
      </c>
      <c r="I43" s="189">
        <v>40543</v>
      </c>
      <c r="J43" s="286">
        <v>3.1</v>
      </c>
      <c r="K43" s="266">
        <v>3164</v>
      </c>
    </row>
    <row r="44" spans="1:11" ht="15" customHeight="1">
      <c r="A44" s="466"/>
      <c r="B44" s="20">
        <v>1</v>
      </c>
      <c r="C44" s="20">
        <v>1</v>
      </c>
      <c r="D44" s="20"/>
      <c r="E44" s="20">
        <v>1</v>
      </c>
      <c r="F44" s="20"/>
      <c r="G44" s="20">
        <v>1961</v>
      </c>
      <c r="H44" s="59">
        <v>40299</v>
      </c>
      <c r="I44" s="189">
        <v>40543</v>
      </c>
      <c r="J44" s="286">
        <v>3.1</v>
      </c>
      <c r="K44" s="266">
        <v>2528</v>
      </c>
    </row>
    <row r="45" spans="1:11" ht="15" customHeight="1">
      <c r="A45" s="466"/>
      <c r="B45" s="20">
        <v>1</v>
      </c>
      <c r="C45" s="20"/>
      <c r="D45" s="20">
        <v>1</v>
      </c>
      <c r="E45" s="20">
        <v>1</v>
      </c>
      <c r="F45" s="20"/>
      <c r="G45" s="20">
        <v>1962</v>
      </c>
      <c r="H45" s="59">
        <v>40299</v>
      </c>
      <c r="I45" s="189">
        <v>40543</v>
      </c>
      <c r="J45" s="286">
        <v>3.1</v>
      </c>
      <c r="K45" s="266">
        <v>1806</v>
      </c>
    </row>
    <row r="46" spans="1:11" ht="15" customHeight="1">
      <c r="A46" s="466"/>
      <c r="B46" s="20">
        <v>1</v>
      </c>
      <c r="C46" s="20">
        <v>1</v>
      </c>
      <c r="D46" s="20"/>
      <c r="E46" s="20">
        <v>1</v>
      </c>
      <c r="F46" s="20"/>
      <c r="G46" s="20">
        <v>1980</v>
      </c>
      <c r="H46" s="59">
        <v>40299</v>
      </c>
      <c r="I46" s="189">
        <v>40543</v>
      </c>
      <c r="J46" s="286">
        <v>3.1</v>
      </c>
      <c r="K46" s="266">
        <v>3720</v>
      </c>
    </row>
    <row r="47" spans="1:11" ht="15" customHeight="1">
      <c r="A47" s="466"/>
      <c r="B47" s="20">
        <v>1</v>
      </c>
      <c r="C47" s="20"/>
      <c r="D47" s="20">
        <v>1</v>
      </c>
      <c r="E47" s="20">
        <v>1</v>
      </c>
      <c r="F47" s="20"/>
      <c r="G47" s="20">
        <v>1969</v>
      </c>
      <c r="H47" s="59">
        <v>40299</v>
      </c>
      <c r="I47" s="189">
        <v>40543</v>
      </c>
      <c r="J47" s="286">
        <v>3.1</v>
      </c>
      <c r="K47" s="266">
        <v>2716</v>
      </c>
    </row>
    <row r="48" spans="1:11" ht="15" customHeight="1">
      <c r="A48" s="190" t="s">
        <v>20</v>
      </c>
      <c r="B48" s="169">
        <f>SUM(B43:B47)</f>
        <v>5</v>
      </c>
      <c r="C48" s="169">
        <v>2</v>
      </c>
      <c r="D48" s="169">
        <v>3</v>
      </c>
      <c r="E48" s="169">
        <v>5</v>
      </c>
      <c r="F48" s="169"/>
      <c r="G48" s="169"/>
      <c r="H48" s="196"/>
      <c r="I48" s="196"/>
      <c r="J48" s="287"/>
      <c r="K48" s="267">
        <f>SUM(K43:K47)</f>
        <v>13934</v>
      </c>
    </row>
    <row r="49" spans="1:11" ht="15" customHeight="1">
      <c r="A49" s="192" t="s">
        <v>18</v>
      </c>
      <c r="B49" s="66"/>
      <c r="C49" s="66"/>
      <c r="D49" s="66"/>
      <c r="E49" s="66"/>
      <c r="F49" s="66"/>
      <c r="G49" s="66"/>
      <c r="H49" s="193"/>
      <c r="I49" s="193"/>
      <c r="J49" s="307"/>
      <c r="K49" s="268"/>
    </row>
    <row r="50" spans="1:11" ht="15" customHeight="1">
      <c r="A50" s="466"/>
      <c r="B50" s="20">
        <v>1</v>
      </c>
      <c r="C50" s="20">
        <v>1</v>
      </c>
      <c r="D50" s="20"/>
      <c r="E50" s="20">
        <v>1</v>
      </c>
      <c r="F50" s="20"/>
      <c r="G50" s="20">
        <v>1979</v>
      </c>
      <c r="H50" s="59">
        <v>40544</v>
      </c>
      <c r="I50" s="59">
        <v>40908</v>
      </c>
      <c r="J50" s="286">
        <v>5.62</v>
      </c>
      <c r="K50" s="266">
        <v>6744</v>
      </c>
    </row>
    <row r="51" spans="1:11" ht="15" customHeight="1">
      <c r="A51" s="190" t="s">
        <v>33</v>
      </c>
      <c r="B51" s="169">
        <v>1</v>
      </c>
      <c r="C51" s="169">
        <v>1</v>
      </c>
      <c r="D51" s="169"/>
      <c r="E51" s="169">
        <v>1</v>
      </c>
      <c r="F51" s="169"/>
      <c r="G51" s="169"/>
      <c r="H51" s="499"/>
      <c r="I51" s="499"/>
      <c r="J51" s="287"/>
      <c r="K51" s="267">
        <f>SUM(K50)</f>
        <v>6744</v>
      </c>
    </row>
    <row r="52" spans="1:11" ht="15" customHeight="1">
      <c r="A52" s="192" t="s">
        <v>13</v>
      </c>
      <c r="B52" s="66"/>
      <c r="C52" s="66"/>
      <c r="D52" s="66"/>
      <c r="E52" s="66"/>
      <c r="F52" s="66"/>
      <c r="G52" s="195"/>
      <c r="H52" s="194"/>
      <c r="I52" s="194"/>
      <c r="J52" s="307"/>
      <c r="K52" s="270"/>
    </row>
    <row r="53" spans="1:14" ht="15" customHeight="1">
      <c r="A53" s="466"/>
      <c r="B53" s="20">
        <v>1</v>
      </c>
      <c r="C53" s="20">
        <v>1</v>
      </c>
      <c r="D53" s="20"/>
      <c r="E53" s="20">
        <v>1</v>
      </c>
      <c r="F53" s="20"/>
      <c r="G53" s="20">
        <v>1989</v>
      </c>
      <c r="H53" s="383">
        <v>40483</v>
      </c>
      <c r="I53" s="383">
        <v>40543</v>
      </c>
      <c r="J53" s="309">
        <v>3.1</v>
      </c>
      <c r="K53" s="266">
        <v>604</v>
      </c>
      <c r="L53" s="378"/>
      <c r="M53" s="379"/>
      <c r="N53" s="380"/>
    </row>
    <row r="54" spans="1:14" ht="15" customHeight="1">
      <c r="A54" s="466"/>
      <c r="B54" s="20">
        <v>1</v>
      </c>
      <c r="C54" s="20"/>
      <c r="D54" s="20">
        <v>1</v>
      </c>
      <c r="E54" s="20">
        <v>1</v>
      </c>
      <c r="F54" s="20"/>
      <c r="G54" s="10">
        <v>1986</v>
      </c>
      <c r="H54" s="383">
        <v>40299</v>
      </c>
      <c r="I54" s="383">
        <v>40543</v>
      </c>
      <c r="J54" s="309">
        <v>3.1</v>
      </c>
      <c r="K54" s="266">
        <v>2446</v>
      </c>
      <c r="L54" s="378"/>
      <c r="M54" s="379"/>
      <c r="N54" s="380"/>
    </row>
    <row r="55" spans="1:14" ht="15" customHeight="1">
      <c r="A55" s="466"/>
      <c r="B55" s="20">
        <v>1</v>
      </c>
      <c r="C55" s="20">
        <v>1</v>
      </c>
      <c r="D55" s="20"/>
      <c r="E55" s="20">
        <v>1</v>
      </c>
      <c r="F55" s="20"/>
      <c r="G55" s="10"/>
      <c r="H55" s="383">
        <v>40299</v>
      </c>
      <c r="I55" s="383">
        <v>40543</v>
      </c>
      <c r="J55" s="309">
        <v>3.1</v>
      </c>
      <c r="K55" s="266">
        <v>343</v>
      </c>
      <c r="L55" s="378"/>
      <c r="M55" s="379"/>
      <c r="N55" s="380"/>
    </row>
    <row r="56" spans="1:14" ht="15" customHeight="1">
      <c r="A56" s="466"/>
      <c r="B56" s="20">
        <v>1</v>
      </c>
      <c r="C56" s="20"/>
      <c r="D56" s="20">
        <v>1</v>
      </c>
      <c r="E56" s="20">
        <v>1</v>
      </c>
      <c r="F56" s="20"/>
      <c r="G56" s="20">
        <v>1967</v>
      </c>
      <c r="H56" s="383">
        <v>40299</v>
      </c>
      <c r="I56" s="383">
        <v>40543</v>
      </c>
      <c r="J56" s="309">
        <v>1.81</v>
      </c>
      <c r="K56" s="266">
        <v>1841</v>
      </c>
      <c r="L56" s="378"/>
      <c r="M56" s="381"/>
      <c r="N56" s="380"/>
    </row>
    <row r="57" spans="1:14" ht="15" customHeight="1">
      <c r="A57" s="466"/>
      <c r="B57" s="20">
        <v>1</v>
      </c>
      <c r="C57" s="20"/>
      <c r="D57" s="20">
        <v>1</v>
      </c>
      <c r="E57" s="20">
        <v>1</v>
      </c>
      <c r="F57" s="20"/>
      <c r="G57" s="20">
        <v>1992</v>
      </c>
      <c r="H57" s="383">
        <v>40452</v>
      </c>
      <c r="I57" s="383">
        <v>40543</v>
      </c>
      <c r="J57" s="309">
        <v>3.1</v>
      </c>
      <c r="K57" s="266">
        <v>390</v>
      </c>
      <c r="L57" s="378"/>
      <c r="M57" s="382"/>
      <c r="N57" s="380"/>
    </row>
    <row r="58" spans="1:14" ht="15" customHeight="1">
      <c r="A58" s="466"/>
      <c r="B58" s="20">
        <v>1</v>
      </c>
      <c r="C58" s="20"/>
      <c r="D58" s="20">
        <v>1</v>
      </c>
      <c r="E58" s="20">
        <v>1</v>
      </c>
      <c r="F58" s="20"/>
      <c r="G58" s="20">
        <v>1989</v>
      </c>
      <c r="H58" s="383">
        <v>40299</v>
      </c>
      <c r="I58" s="383">
        <v>40543</v>
      </c>
      <c r="J58" s="309">
        <v>3.1</v>
      </c>
      <c r="K58" s="266">
        <v>1714</v>
      </c>
      <c r="L58" s="378"/>
      <c r="M58" s="382"/>
      <c r="N58" s="380"/>
    </row>
    <row r="59" spans="1:14" ht="15" customHeight="1">
      <c r="A59" s="466"/>
      <c r="B59" s="20">
        <v>1</v>
      </c>
      <c r="C59" s="20"/>
      <c r="D59" s="20">
        <v>1</v>
      </c>
      <c r="E59" s="20">
        <v>1</v>
      </c>
      <c r="F59" s="20"/>
      <c r="G59" s="20">
        <v>1990</v>
      </c>
      <c r="H59" s="383">
        <v>40360</v>
      </c>
      <c r="I59" s="383">
        <v>40543</v>
      </c>
      <c r="J59" s="309">
        <v>3.1</v>
      </c>
      <c r="K59" s="266">
        <v>2136</v>
      </c>
      <c r="L59" s="378"/>
      <c r="M59" s="382"/>
      <c r="N59" s="380"/>
    </row>
    <row r="60" spans="1:14" ht="15" customHeight="1">
      <c r="A60" s="466"/>
      <c r="B60" s="20">
        <v>1</v>
      </c>
      <c r="C60" s="20"/>
      <c r="D60" s="20">
        <v>1</v>
      </c>
      <c r="E60" s="20">
        <v>1</v>
      </c>
      <c r="F60" s="20"/>
      <c r="G60" s="20">
        <v>1976</v>
      </c>
      <c r="H60" s="383">
        <v>40299</v>
      </c>
      <c r="I60" s="383">
        <v>40543</v>
      </c>
      <c r="J60" s="309">
        <v>3.1</v>
      </c>
      <c r="K60" s="266">
        <v>1597</v>
      </c>
      <c r="L60" s="378"/>
      <c r="M60" s="382"/>
      <c r="N60" s="380"/>
    </row>
    <row r="61" spans="1:14" ht="15" customHeight="1">
      <c r="A61" s="466"/>
      <c r="B61" s="20">
        <v>1</v>
      </c>
      <c r="C61" s="20">
        <v>1</v>
      </c>
      <c r="D61" s="20"/>
      <c r="E61" s="20">
        <v>1</v>
      </c>
      <c r="F61" s="20"/>
      <c r="G61" s="20"/>
      <c r="H61" s="383">
        <v>40299</v>
      </c>
      <c r="I61" s="383">
        <v>40543</v>
      </c>
      <c r="J61" s="309">
        <v>3.1</v>
      </c>
      <c r="K61" s="266">
        <v>750</v>
      </c>
      <c r="L61" s="378"/>
      <c r="M61" s="382"/>
      <c r="N61" s="380"/>
    </row>
    <row r="62" spans="1:14" ht="15" customHeight="1">
      <c r="A62" s="466"/>
      <c r="B62" s="20">
        <v>1</v>
      </c>
      <c r="C62" s="20"/>
      <c r="D62" s="20">
        <v>1</v>
      </c>
      <c r="E62" s="20">
        <v>1</v>
      </c>
      <c r="F62" s="20"/>
      <c r="G62" s="20">
        <v>1988</v>
      </c>
      <c r="H62" s="383">
        <v>40299</v>
      </c>
      <c r="I62" s="383">
        <v>40543</v>
      </c>
      <c r="J62" s="309">
        <v>3.1</v>
      </c>
      <c r="K62" s="266">
        <v>496</v>
      </c>
      <c r="L62" s="378"/>
      <c r="M62" s="382"/>
      <c r="N62" s="380"/>
    </row>
    <row r="63" spans="1:14" ht="15" customHeight="1">
      <c r="A63" s="466"/>
      <c r="B63" s="20">
        <v>1</v>
      </c>
      <c r="C63" s="20">
        <v>1</v>
      </c>
      <c r="D63" s="20"/>
      <c r="E63" s="20">
        <v>1</v>
      </c>
      <c r="F63" s="20"/>
      <c r="G63" s="20">
        <v>1990</v>
      </c>
      <c r="H63" s="383">
        <v>40483</v>
      </c>
      <c r="I63" s="383">
        <v>40543</v>
      </c>
      <c r="J63" s="309">
        <v>3.1</v>
      </c>
      <c r="K63" s="266">
        <v>536</v>
      </c>
      <c r="L63" s="378"/>
      <c r="M63" s="382"/>
      <c r="N63" s="380"/>
    </row>
    <row r="64" spans="1:14" ht="15" customHeight="1">
      <c r="A64" s="466"/>
      <c r="B64" s="20">
        <v>1</v>
      </c>
      <c r="C64" s="20">
        <v>1</v>
      </c>
      <c r="D64" s="20"/>
      <c r="E64" s="20">
        <v>1</v>
      </c>
      <c r="F64" s="20"/>
      <c r="G64" s="20">
        <v>1978</v>
      </c>
      <c r="H64" s="383">
        <v>40299</v>
      </c>
      <c r="I64" s="383">
        <v>40543</v>
      </c>
      <c r="J64" s="309">
        <v>3.1</v>
      </c>
      <c r="K64" s="266">
        <v>935</v>
      </c>
      <c r="L64" s="378"/>
      <c r="M64" s="382"/>
      <c r="N64" s="380"/>
    </row>
    <row r="65" spans="1:14" ht="15" customHeight="1">
      <c r="A65" s="466"/>
      <c r="B65" s="20">
        <v>1</v>
      </c>
      <c r="C65" s="61">
        <v>1</v>
      </c>
      <c r="D65" s="61"/>
      <c r="E65" s="20">
        <v>1</v>
      </c>
      <c r="F65" s="61"/>
      <c r="G65" s="10">
        <v>1991</v>
      </c>
      <c r="H65" s="383">
        <v>40360</v>
      </c>
      <c r="I65" s="383">
        <v>40543</v>
      </c>
      <c r="J65" s="309">
        <v>3.1</v>
      </c>
      <c r="K65" s="266">
        <v>2772</v>
      </c>
      <c r="L65" s="378"/>
      <c r="M65" s="382"/>
      <c r="N65" s="380"/>
    </row>
    <row r="66" spans="1:14" ht="15" customHeight="1">
      <c r="A66" s="190" t="s">
        <v>21</v>
      </c>
      <c r="B66" s="183">
        <f>SUM(B53:B65)</f>
        <v>13</v>
      </c>
      <c r="C66" s="183">
        <f>SUM(C52:C65)</f>
        <v>6</v>
      </c>
      <c r="D66" s="183">
        <f>SUM(D52:D65)</f>
        <v>7</v>
      </c>
      <c r="E66" s="183">
        <f>SUM(E53:E65)</f>
        <v>13</v>
      </c>
      <c r="F66" s="183"/>
      <c r="G66" s="169"/>
      <c r="H66" s="183"/>
      <c r="I66" s="183"/>
      <c r="J66" s="287"/>
      <c r="K66" s="376">
        <f>SUM(K53:K65)</f>
        <v>16560</v>
      </c>
      <c r="L66" s="378"/>
      <c r="M66" s="382"/>
      <c r="N66" s="380"/>
    </row>
    <row r="67" spans="1:14" ht="15" customHeight="1">
      <c r="A67" s="191" t="s">
        <v>54</v>
      </c>
      <c r="B67" s="183">
        <f>SUM(B9,B22,B25,B31,B36,B41,B48,B51,B66)</f>
        <v>44</v>
      </c>
      <c r="C67" s="183">
        <v>26</v>
      </c>
      <c r="D67" s="183">
        <f>SUM(D22,D31,D36,D48,D66)</f>
        <v>19</v>
      </c>
      <c r="E67" s="183">
        <v>44</v>
      </c>
      <c r="F67" s="183">
        <v>3</v>
      </c>
      <c r="G67" s="169"/>
      <c r="H67" s="183"/>
      <c r="I67" s="183"/>
      <c r="J67" s="287"/>
      <c r="K67" s="377">
        <f>K66+K22+K48+K36+K41+K24+K9+K50+K31</f>
        <v>65587</v>
      </c>
      <c r="L67" s="380"/>
      <c r="M67" s="380"/>
      <c r="N67" s="380"/>
    </row>
  </sheetData>
  <sheetProtection selectLockedCells="1" selectUnlockedCells="1"/>
  <mergeCells count="7">
    <mergeCell ref="H51:I51"/>
    <mergeCell ref="A1:K1"/>
    <mergeCell ref="A2:K2"/>
    <mergeCell ref="H9:I9"/>
    <mergeCell ref="H31:I31"/>
    <mergeCell ref="H41:I41"/>
    <mergeCell ref="H36:I36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SGnudi</dc:creator>
  <cp:keywords/>
  <dc:description/>
  <cp:lastModifiedBy>LTorri</cp:lastModifiedBy>
  <cp:lastPrinted>2013-01-07T17:50:48Z</cp:lastPrinted>
  <dcterms:created xsi:type="dcterms:W3CDTF">2011-12-22T10:57:42Z</dcterms:created>
  <dcterms:modified xsi:type="dcterms:W3CDTF">2013-01-31T16:10:58Z</dcterms:modified>
  <cp:category/>
  <cp:version/>
  <cp:contentType/>
  <cp:contentStatus/>
</cp:coreProperties>
</file>