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06" yWindow="375" windowWidth="15480" windowHeight="11250" tabRatio="947" activeTab="7"/>
  </bookViews>
  <sheets>
    <sheet name="Indice" sheetId="1" r:id="rId1"/>
    <sheet name="Progetto Badando" sheetId="2" r:id="rId2"/>
    <sheet name="Dimissioni protette" sheetId="3" r:id="rId3"/>
    <sheet name="Assistenza Domiciliare" sheetId="4" r:id="rId4"/>
    <sheet name="Fornitura pasti " sheetId="5" r:id="rId5"/>
    <sheet name="Trasporto" sheetId="6" r:id="rId6"/>
    <sheet name="Lavanderia" sheetId="7" r:id="rId7"/>
    <sheet name="Telesoccorso" sheetId="8" r:id="rId8"/>
    <sheet name="Pulizia alloggi" sheetId="9" r:id="rId9"/>
    <sheet name="Centri Diurni " sheetId="10" r:id="rId10"/>
    <sheet name="Alloggi Protetti" sheetId="11" r:id="rId11"/>
    <sheet name="Casa Protetta" sheetId="12" r:id="rId12"/>
    <sheet name="Contributi economici" sheetId="13" r:id="rId13"/>
    <sheet name="Rette residenziali" sheetId="14" r:id="rId14"/>
    <sheet name="Amministratori di sostegno" sheetId="15" r:id="rId15"/>
  </sheets>
  <definedNames>
    <definedName name="_xlnm.Print_Area" localSheetId="12">'Contributi economici'!$A$1:$K$58</definedName>
  </definedNames>
  <calcPr fullCalcOnLoad="1"/>
</workbook>
</file>

<file path=xl/sharedStrings.xml><?xml version="1.0" encoding="utf-8"?>
<sst xmlns="http://schemas.openxmlformats.org/spreadsheetml/2006/main" count="591" uniqueCount="203">
  <si>
    <t>Il Servizio garantisce lavaggio e stiratura di biancheria e abiti a persone con limiti di autosufficienza per le quali l'Assistente Sociale valuta importante supportare la domiciliarità. Il Servizio è accessorio a quello di Assistenza Domiciliare (SAD).</t>
  </si>
  <si>
    <t>Il Servizio garantisce quotidianamente la consegna di pasti a domicilio a persone con limiti di autosufficienza per le quali l'Assistente Sociale valuta importante supportare la domiciliarità. I pasti vengono forniti di norma dal lunedì al sabato e in alcuni Comuni anche la domenica e i giorni festivi. Il Servizio è accessorio a quello di Assistenza Domiciliare (SAD).</t>
  </si>
  <si>
    <t>Le dimissioni protette sono un Servizio Socio-Assistenziale integrato di presa in carico domiciliare. Hanno lo scopo di garantire continuità nelle cure a seguito di dimissioni ospedaliere o eventi che modificano la situazione assistenziale e che richiedono un supporto, sia per le attività quotidiane di cura, sia per la ridefinizione del programma assistenziale.</t>
  </si>
  <si>
    <t>CONTRIBUTI ECONOMICI</t>
  </si>
  <si>
    <t>Erogazione di contributi economici destinati a fasce deboli di popolazione per problematiche sociali di varia natura (integrazione pagamento affitto e utenze) e a sostegno di progetti assistenziali.</t>
  </si>
  <si>
    <t xml:space="preserve">RETTE RESIDENZIALI  </t>
  </si>
  <si>
    <t>Contributi economici destinati ad anziani residenti in struttura in situazione di disagio economico e in assenza di familiari con capacità contributiva.</t>
  </si>
  <si>
    <t>AMMINISTRATORI DI SOSTEGNO</t>
  </si>
  <si>
    <t>L'amministrazione di sostegno è un importante strumento di gestione delle problematiche di persone anziane non autosufficienti o disabili. Consiste nell'individuazione di un referente, spesso un professionista, in grado di attivare e seguire i progetti assistenziali per conto della persona di cui è amministratore. Può svolgere funzioni di gestione del patrimonio e collaborare con il Servizio Sociale nella definizione e realizzazione del progetto di aiuto.</t>
  </si>
  <si>
    <t xml:space="preserve">Gli Alloggi Protetti sono strutture residenziali riservate a persone anziane o a persone con disabilità media. Sono stati pensati, progettati e realizzati al fine di prevenire ricoveri in strutture residenziali e per offrire una possibilità di vita autonoma in un ambiente privo di barriere, sicuro, controllato e confortevole. L'accesso agli Alloggi Protetti viene valutato dall'Assistente Sociale. Sul territorio distrettuale gli Alloggi Protetti sono presenti solo a Casalecchio di Reno. </t>
  </si>
  <si>
    <t>Il Servizio garantisce la pulizia degli alloggi a persone con limiti di autosufficienza per le quali l'Assistente Sociale valuta importante supportare la domiciliarità. Il Servizio è accessorio a quello di Assistenza Domiciliare (SAD). Il Servizio di pulizia è stato affidato a una Cooperativa che impiega personale svantaggiato (di tipo B) in un'ottica di promozione della solidarietà.</t>
  </si>
  <si>
    <t>ALLOGGI PROTETTI</t>
  </si>
  <si>
    <t>Assistenza Domiciliare e Assistenza Domicliare Integrata</t>
  </si>
  <si>
    <t>Pulizia alloggi</t>
  </si>
  <si>
    <t>Alloggi Protetti</t>
  </si>
  <si>
    <t>Rette residenziali</t>
  </si>
  <si>
    <t>BAZZANO</t>
  </si>
  <si>
    <t>CASALECCHIO DI RENO</t>
  </si>
  <si>
    <t>CASTELLO DI SERRAVALLE</t>
  </si>
  <si>
    <t>CRESPELLANO</t>
  </si>
  <si>
    <t>MONTE SAN PIETRO</t>
  </si>
  <si>
    <t>MONTEVEGLIO</t>
  </si>
  <si>
    <t>SASSO MARCONI</t>
  </si>
  <si>
    <t>SAVIGNO</t>
  </si>
  <si>
    <t>ZOLA PREDOSA</t>
  </si>
  <si>
    <t xml:space="preserve">CENTRI DIURNI </t>
  </si>
  <si>
    <t xml:space="preserve">Comune </t>
  </si>
  <si>
    <t>Sasso Marconi</t>
  </si>
  <si>
    <t>Zola Predosa</t>
  </si>
  <si>
    <t>MONTE SAN PIETRO٭٭</t>
  </si>
  <si>
    <t>DIMISSIONI PROTETTE</t>
  </si>
  <si>
    <t xml:space="preserve"> </t>
  </si>
  <si>
    <t xml:space="preserve">  </t>
  </si>
  <si>
    <t>M</t>
  </si>
  <si>
    <t>F</t>
  </si>
  <si>
    <t>PROGETTO BADANDO</t>
  </si>
  <si>
    <t>PROGETTO BADANDO SOLLIEVO</t>
  </si>
  <si>
    <t>TOTALE BAZZANO</t>
  </si>
  <si>
    <t>TOTALE CASALECCHIO DI RENO</t>
  </si>
  <si>
    <t>TOTALE CASTELLO DI SERRAVALLE</t>
  </si>
  <si>
    <t>TOTALE CRESPELLANO</t>
  </si>
  <si>
    <t>TOTALE MONTE SAN PIETRO</t>
  </si>
  <si>
    <t>TOTALE SASSO MARCONI</t>
  </si>
  <si>
    <t>TOTALE SAVIGNO</t>
  </si>
  <si>
    <t>TOTALE ZOLA PREDOSA</t>
  </si>
  <si>
    <t>Fornitura pasti</t>
  </si>
  <si>
    <t>Trasporto</t>
  </si>
  <si>
    <t>Lavanderia</t>
  </si>
  <si>
    <t>Telesoccorso</t>
  </si>
  <si>
    <t>Contributi economici</t>
  </si>
  <si>
    <t>Amministratori di sostegno</t>
  </si>
  <si>
    <t>Dimissioni protette</t>
  </si>
  <si>
    <t>Centri Diurni</t>
  </si>
  <si>
    <t>Casa Protetta di Crespellano</t>
  </si>
  <si>
    <t>Progetto Badando</t>
  </si>
  <si>
    <t>AREA ANZIANI</t>
  </si>
  <si>
    <t>TOTALE DISTRETTO</t>
  </si>
  <si>
    <t>fine contratto</t>
  </si>
  <si>
    <t xml:space="preserve">19/10/11 rinuncia </t>
  </si>
  <si>
    <t>proroga</t>
  </si>
  <si>
    <t>CORSO PER ASSISTENTI FAMILIARI A DOMICILIO</t>
  </si>
  <si>
    <t>COLLOQUI DI INSERIMENTO NELLA LISTA</t>
  </si>
  <si>
    <t xml:space="preserve">Servizio di trasporto per visite mediche specialistiche o altre necessità similari. Il Servizio è rivolto a persone anziane che non necessitano di mezzo sanitario ma che hanno difficoltà ad organizzarsi attraverso le proprie reti familiari. Il servizio viene svolto in convenzione con le Associazioni di volontariato presenti su ciascun territorio comunale. </t>
  </si>
  <si>
    <t>L'Assistenza Domiciliare (SAD) è un Servizio rivolto a persone con limiti di autosufficienza che ha l'obiettivo di promuovere o mantenere condizioni di vita indipendente presso il domicilio. Il Servizio garantisce assistenza temporanea o prolungata per favorire il recupero e/o il mantenimento delle capacità residue attraverso l'assistenza di personale qualificato per l'igiene della persona, per la cura dell'alloggio, l'integrazione sociale, la gestione del menage quotidiano. L'Assistenza Domiciliare Integrata (ADI) è un Servizio rivolto a persone certificate non autosufficienti secondo le direttive regionali dall'Unità di Valutazione Geriatrica Territoriale (UVGT). Il Servizio viene svolto in forma integrata con figure sanitarie.</t>
  </si>
  <si>
    <t>Badando è un progetto che cerca di conciliare i bisogni di assistenza delle famiglie e la necessità delle badanti di garanzia e tutela del proprio lavoro. Le sue azioni principali sono la formazione e l'aggiornamento delle badanti, la gestione di una lista distrettuale di badanti qualificate, l'accompagnamento delle badanti e delle famiglie nella regolarizzazione lavorativa, il tutoraggio e la supervisione del  lavoro delle badanti, la gestione di uno sportello di ascolto per badanti.</t>
  </si>
  <si>
    <t>CASA PROTETTA CRESPELLANO</t>
  </si>
  <si>
    <t>Comune</t>
  </si>
  <si>
    <t>Anno di nascita</t>
  </si>
  <si>
    <t>Utenti</t>
  </si>
  <si>
    <t>Cooperativa</t>
  </si>
  <si>
    <t>Ore fatturate</t>
  </si>
  <si>
    <t>Costo intervento</t>
  </si>
  <si>
    <t>Costo servizio</t>
  </si>
  <si>
    <t>Costo personale dipendente</t>
  </si>
  <si>
    <t>Costo totale servizio</t>
  </si>
  <si>
    <t>Costo annuo utente</t>
  </si>
  <si>
    <t>Costo intervento unitario</t>
  </si>
  <si>
    <t>Entrate servizio</t>
  </si>
  <si>
    <t>Costo unitario</t>
  </si>
  <si>
    <t xml:space="preserve"> Giorni di presenza</t>
  </si>
  <si>
    <t>Media giornaliera</t>
  </si>
  <si>
    <t>Stranieri</t>
  </si>
  <si>
    <t>Retta integrata - quota</t>
  </si>
  <si>
    <t>48/29</t>
  </si>
  <si>
    <t>90h in aula e 50h gestione aula</t>
  </si>
  <si>
    <t>assistente sociale</t>
  </si>
  <si>
    <t>COMMISSIONE MOSAICO</t>
  </si>
  <si>
    <t>gestora lista</t>
  </si>
  <si>
    <t>GESTIONE LISTA</t>
  </si>
  <si>
    <t>tutti</t>
  </si>
  <si>
    <t xml:space="preserve">17 (1 decesso, 4 chiusura progetto temporaneo, 6 istituzionalizzazione, 1 difficoltà accettazione assistente, 5 cambio badante) </t>
  </si>
  <si>
    <t>LEGENDA:</t>
  </si>
  <si>
    <t xml:space="preserve">Casi attivi: situazioni in essere (quindi tutorate). </t>
  </si>
  <si>
    <t xml:space="preserve">BADANDO SOLLIEVO </t>
  </si>
  <si>
    <t>Germana Pullano</t>
  </si>
  <si>
    <t>7/12-6/1</t>
  </si>
  <si>
    <t>Oasi Lavoro</t>
  </si>
  <si>
    <t>caso complesso</t>
  </si>
  <si>
    <t>Tina Russo</t>
  </si>
  <si>
    <t>24/8-24/9</t>
  </si>
  <si>
    <t>assunta tempo indeterminato</t>
  </si>
  <si>
    <t xml:space="preserve">Claudia Callegari </t>
  </si>
  <si>
    <t>10/10-10/11</t>
  </si>
  <si>
    <t>Gigroup</t>
  </si>
  <si>
    <t xml:space="preserve">badante inadeguato </t>
  </si>
  <si>
    <t>Valentina Manganelli</t>
  </si>
  <si>
    <t>26/9-10/10</t>
  </si>
  <si>
    <t>Luogo</t>
  </si>
  <si>
    <t>Periodo</t>
  </si>
  <si>
    <t xml:space="preserve">Iscritte </t>
  </si>
  <si>
    <t>Tutoraggio Commissione Mosaico</t>
  </si>
  <si>
    <t>60h</t>
  </si>
  <si>
    <t xml:space="preserve">Contributo CEFAL </t>
  </si>
  <si>
    <t>Commissione Mosaico</t>
  </si>
  <si>
    <t xml:space="preserve">TOTALE </t>
  </si>
  <si>
    <t>63/30</t>
  </si>
  <si>
    <t>Iscritte/selezionate</t>
  </si>
  <si>
    <t>Qualificate</t>
  </si>
  <si>
    <t>Italiane/i</t>
  </si>
  <si>
    <t>Straniere/i</t>
  </si>
  <si>
    <t>Ore del corso</t>
  </si>
  <si>
    <t>Docenti</t>
  </si>
  <si>
    <t>Ore tutoraggio</t>
  </si>
  <si>
    <t>Spesa complessiva</t>
  </si>
  <si>
    <t>gestore lista</t>
  </si>
  <si>
    <t>Referenza</t>
  </si>
  <si>
    <t>Colloqui</t>
  </si>
  <si>
    <t>Ore operatrice</t>
  </si>
  <si>
    <t>Casi valutati</t>
  </si>
  <si>
    <t xml:space="preserve">Casi segnalati </t>
  </si>
  <si>
    <t>Casi abbinati</t>
  </si>
  <si>
    <t>Casi partiti 24h</t>
  </si>
  <si>
    <t>Casi partiti diurni</t>
  </si>
  <si>
    <t xml:space="preserve">Totale casi </t>
  </si>
  <si>
    <t xml:space="preserve">Casi attivi </t>
  </si>
  <si>
    <t>Casi conclusi e motivazione</t>
  </si>
  <si>
    <t>Tutoraggi attivati</t>
  </si>
  <si>
    <t>Tutoraggi attivi</t>
  </si>
  <si>
    <t>Utente</t>
  </si>
  <si>
    <t>Richiesta</t>
  </si>
  <si>
    <t>Pacchetto</t>
  </si>
  <si>
    <t xml:space="preserve">Periodo </t>
  </si>
  <si>
    <t>Motivazione</t>
  </si>
  <si>
    <t>Agenzia</t>
  </si>
  <si>
    <t>Quota utente</t>
  </si>
  <si>
    <t>Quota contributo</t>
  </si>
  <si>
    <t>Dimissione e motivazione</t>
  </si>
  <si>
    <t xml:space="preserve">Altre note </t>
  </si>
  <si>
    <t>Contributi 480,00 vedi Contributi economici</t>
  </si>
  <si>
    <t>Certificazioni</t>
  </si>
  <si>
    <t xml:space="preserve">Ore </t>
  </si>
  <si>
    <t>Certificazioni AIAS</t>
  </si>
  <si>
    <t>Certificazioni docenti corso</t>
  </si>
  <si>
    <t xml:space="preserve">Spesa </t>
  </si>
  <si>
    <t>Italiani</t>
  </si>
  <si>
    <t>Pasti consegnati</t>
  </si>
  <si>
    <t>Ca' Mazzetti</t>
  </si>
  <si>
    <t xml:space="preserve">Italiani </t>
  </si>
  <si>
    <t xml:space="preserve">Stranieri </t>
  </si>
  <si>
    <t>Costo complessivo</t>
  </si>
  <si>
    <t xml:space="preserve">Utente </t>
  </si>
  <si>
    <t xml:space="preserve">Utenti </t>
  </si>
  <si>
    <t>TOTALE MONTEVEGLIO</t>
  </si>
  <si>
    <t>Integrazione del reddito</t>
  </si>
  <si>
    <t>Totale</t>
  </si>
  <si>
    <t>Casi valutati: persone che, dopo una prima informazione relativa a Badando, si sono rivolte all’Assistente Sociale per valutare la possibilità di aderire al progetto.</t>
  </si>
  <si>
    <t>Casi abbinati: situazioni per le quali, in relazione alla richiesta della famiglia, è stata individuata una badante ed è stato fatto un incontro di presentazione.</t>
  </si>
  <si>
    <t>EUROPEAN CARE CERTIFICATE (ECC)</t>
  </si>
  <si>
    <t>CORSO OPERATORE SOCIO SANITARIO (OSS)</t>
  </si>
  <si>
    <t>ott 201-mag 2012</t>
  </si>
  <si>
    <t>dimissioni Ospedale</t>
  </si>
  <si>
    <t>dimissioni Casa Protetta</t>
  </si>
  <si>
    <t>Obiettivo Lavoro</t>
  </si>
  <si>
    <t>18 (2 decessi, 14 problemi con badante, 2 ricoveri in struttura)</t>
  </si>
  <si>
    <t>1 (terminato il tutoraggio)</t>
  </si>
  <si>
    <t>2 (casi mai partiti per reperimento badante tramite passa-parola)</t>
  </si>
  <si>
    <t>3 (rinunce)</t>
  </si>
  <si>
    <t>3 (1 decesso e badante impropria, 1 la famiglia non riusciva a mettere in regola la badante e ha chiuso il progetto, 1 la famiglia ha licenziato la badande e ne ha trovata un'altra autonomamente)</t>
  </si>
  <si>
    <t>15 (geriatre, infermiere, fisioterapiste dell'ASL del Distretto)</t>
  </si>
  <si>
    <t>90h di cui 66h di teoria e 24h di tirocinio in affiancamento alle OSS del Distretto</t>
  </si>
  <si>
    <t>90h di cui 66h di teoria e 24h di tirocinio in affiancamento alle oss del Distretto</t>
  </si>
  <si>
    <t>64 (+ 6 doppi)</t>
  </si>
  <si>
    <t>Casi partiti: l'abbinamento ha avuto un esito posito ed è stato formalizzato il contratto tra badante e assistito/a, differenziando il tipo di contratto (24h, diurno).</t>
  </si>
  <si>
    <t>Il numero degli utenti maschi/femmine è determinato sul numero complessivo di utenti che nel corso dell'anno hanno utilizzato il Servizio.</t>
  </si>
  <si>
    <t>Servizio di teleassistenza fornito attraverso le Associazioni di Pubblica Assistenza presenti sul territorio. Il servizio assicura il monitoraggio delle situazioni problematiche e l'attivazione di interventi di assistenza, sia attraverso il ricorso alle reti formali che a quelle familiari.</t>
  </si>
  <si>
    <t>Pedrini</t>
  </si>
  <si>
    <t>Villa Magri</t>
  </si>
  <si>
    <t>Biagini-Falcone</t>
  </si>
  <si>
    <t>Centro Diurno</t>
  </si>
  <si>
    <t>Ancora</t>
  </si>
  <si>
    <t>٭٭</t>
  </si>
  <si>
    <t xml:space="preserve">Centro socio-ricreativo </t>
  </si>
  <si>
    <t>40070121 - 40070120</t>
  </si>
  <si>
    <t xml:space="preserve">ASSISTENZA DOMICILIARE E ASSISTENZA DOMICILIARE INTEGRATA                               </t>
  </si>
  <si>
    <t xml:space="preserve">FORNITURA PASTI                                                                                     </t>
  </si>
  <si>
    <t xml:space="preserve">TRASPORTO                                                                                                  </t>
  </si>
  <si>
    <t xml:space="preserve">LAVANDERIA                                                                                                                                       </t>
  </si>
  <si>
    <t xml:space="preserve">TELESOCCORSO                                                                                     </t>
  </si>
  <si>
    <t xml:space="preserve">PULIZIA ALLOGGI                                                                                             </t>
  </si>
  <si>
    <t>Il Centro Diurno è un Servizio Socio-Sanitario di accoglienza diurna per persone anziane con diverso grado di non autosufficienza. Le richieste di inserimento sono valutate dall'Unità di Valutazione Geriatrica Territoriale (UVGT) che gestisce anche la graduatoria distrettuale.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 ospite. La capacità ricettiva dei Centri Diurni va da un minimo di venti ad un massimo di venticinque ospiti. L'apertura giornaliera copre un arco temporale che va dalle 8.00 alle 18.00.</t>
  </si>
  <si>
    <t>Residenza per anziani/e non autosufficienti di grado medio ed elevato, valutati dallUnità di Valutazione Geriatrica Territoriale (UVGT) e inseriti nell'apposita graduatoria distrettuale. Accoglie fino a un massimo di 70 ospiti.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 ospite.</t>
  </si>
  <si>
    <t>Costo Servizio</t>
  </si>
  <si>
    <t>15 (geriatre, infermiere, fisioterapiste dell' Ausl del Distretto di Casalecchio di Reno)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</si>
</sst>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410]dddd\ d\ mmmm\ yyyy"/>
    <numFmt numFmtId="166" formatCode="hh:mm:ss"/>
    <numFmt numFmtId="167" formatCode="\€* #,##0.00"/>
    <numFmt numFmtId="168" formatCode="[$€-2]\ #,##0.00"/>
    <numFmt numFmtId="169" formatCode="#,##0.00_ ;\-#,##0.00\ "/>
    <numFmt numFmtId="170" formatCode="mmm\-yyyy"/>
    <numFmt numFmtId="171" formatCode="_-* #,##0.00_-;\-* #,##0.00_-;_-* &quot;-&quot;_-;_-@_-"/>
    <numFmt numFmtId="172" formatCode="_-* #,##0_-;\-* #,##0_-;_-* &quot;-&quot;??_-;_-@_-"/>
    <numFmt numFmtId="173" formatCode="_-* #,##0.0_-;\-* #,##0.0_-;_-* &quot;-&quot;_-;_-@_-"/>
    <numFmt numFmtId="174" formatCode="_(* #,##0_);_(* \(#,##0\);_(* &quot;-&quot;_);_(@_)"/>
    <numFmt numFmtId="175" formatCode="\ #,##0.00;\-\ #,##0.00"/>
    <numFmt numFmtId="176" formatCode="_-[$€-2]\ * #,##0.00_-;\-[$€-2]\ * #,##0.00_-;_-[$€-2]\ * &quot;-&quot;??_-"/>
    <numFmt numFmtId="177" formatCode="&quot;Sì&quot;;&quot;Sì&quot;;&quot;No&quot;"/>
    <numFmt numFmtId="178" formatCode="&quot;Vero&quot;;&quot;Vero&quot;;&quot;Falso&quot;"/>
    <numFmt numFmtId="179" formatCode="&quot;Attivo&quot;;&quot;Attivo&quot;;&quot;Disattivo&quot;"/>
    <numFmt numFmtId="180" formatCode="[$€-2]\ #.##000_);[Red]\([$€-2]\ #.##000\)"/>
    <numFmt numFmtId="181" formatCode="&quot;€&quot;\ #,##0"/>
    <numFmt numFmtId="182" formatCode="_-&quot;L.&quot;\ * #,##0.00_-;\-&quot;L.&quot;\ * #,##0.00_-;_-&quot;L.&quot;\ * &quot;-&quot;??_-;_-@_-"/>
    <numFmt numFmtId="183" formatCode="_-&quot;L.&quot;\ * #,##0_-;\-&quot;L.&quot;\ * #,##0_-;_-&quot;L.&quot;\ * &quot;-&quot;_-;_-@_-"/>
    <numFmt numFmtId="184" formatCode="#,##0_ ;\-#,##0\ "/>
    <numFmt numFmtId="185" formatCode="#,##0.0"/>
  </numFmts>
  <fonts count="35">
    <font>
      <sz val="10"/>
      <name val="Arial"/>
      <family val="0"/>
    </font>
    <font>
      <u val="single"/>
      <sz val="10"/>
      <color indexed="12"/>
      <name val="Arial"/>
      <family val="0"/>
    </font>
    <font>
      <u val="single"/>
      <sz val="10"/>
      <color indexed="36"/>
      <name val="Arial"/>
      <family val="0"/>
    </font>
    <font>
      <sz val="12"/>
      <name val="Arial"/>
      <family val="0"/>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Helvetica"/>
      <family val="0"/>
    </font>
    <font>
      <sz val="10"/>
      <name val="Helvetica"/>
      <family val="0"/>
    </font>
    <font>
      <sz val="16"/>
      <name val="Helvetica"/>
      <family val="0"/>
    </font>
    <font>
      <sz val="12"/>
      <name val="Helvetica"/>
      <family val="0"/>
    </font>
    <font>
      <sz val="10"/>
      <color indexed="8"/>
      <name val="HELVETICA"/>
      <family val="0"/>
    </font>
    <font>
      <b/>
      <sz val="12"/>
      <name val="Helvetica"/>
      <family val="0"/>
    </font>
    <font>
      <sz val="13"/>
      <name val="Helvetica"/>
      <family val="0"/>
    </font>
    <font>
      <b/>
      <sz val="14"/>
      <name val="Helvetica"/>
      <family val="0"/>
    </font>
    <font>
      <sz val="14"/>
      <name val="HELVETICA"/>
      <family val="0"/>
    </font>
    <font>
      <b/>
      <i/>
      <sz val="11"/>
      <name val="Helvetica"/>
      <family val="0"/>
    </font>
    <font>
      <sz val="8"/>
      <name val="Helvetica"/>
      <family val="0"/>
    </font>
    <font>
      <b/>
      <sz val="8"/>
      <name val="Helvetica"/>
      <family val="0"/>
    </font>
    <font>
      <sz val="12"/>
      <color indexed="8"/>
      <name val="Helvetica"/>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49"/>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gray0625">
        <bgColor indexed="9"/>
      </patternFill>
    </fill>
    <fill>
      <patternFill patternType="gray0625"/>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44" fontId="0" fillId="0" borderId="0" applyFont="0" applyFill="0" applyBorder="0" applyAlignment="0" applyProtection="0"/>
    <xf numFmtId="0" fontId="1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3" fillId="0" borderId="0">
      <alignment/>
      <protection/>
    </xf>
    <xf numFmtId="0" fontId="0" fillId="23" borderId="4" applyNumberFormat="0" applyAlignment="0" applyProtection="0"/>
    <xf numFmtId="0" fontId="12" fillId="16" borderId="5"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2">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0" fontId="23" fillId="0" borderId="10" xfId="0" applyFont="1" applyBorder="1" applyAlignment="1">
      <alignment horizontal="center" vertical="center"/>
    </xf>
    <xf numFmtId="0" fontId="23" fillId="0" borderId="10" xfId="0" applyFont="1" applyBorder="1" applyAlignment="1">
      <alignment horizontal="center"/>
    </xf>
    <xf numFmtId="0" fontId="25" fillId="24" borderId="10" xfId="0" applyFont="1" applyFill="1" applyBorder="1" applyAlignment="1">
      <alignment horizontal="center" wrapText="1"/>
    </xf>
    <xf numFmtId="0" fontId="23" fillId="0" borderId="0" xfId="0" applyFont="1" applyAlignment="1">
      <alignment/>
    </xf>
    <xf numFmtId="0" fontId="23" fillId="0" borderId="10" xfId="0" applyFont="1" applyBorder="1" applyAlignment="1">
      <alignment/>
    </xf>
    <xf numFmtId="0" fontId="23" fillId="0" borderId="0" xfId="0" applyFont="1" applyAlignment="1">
      <alignment horizontal="center"/>
    </xf>
    <xf numFmtId="0" fontId="23" fillId="25" borderId="10" xfId="0" applyFont="1" applyFill="1" applyBorder="1" applyAlignment="1">
      <alignment horizontal="left" vertical="center"/>
    </xf>
    <xf numFmtId="0" fontId="23" fillId="25" borderId="10" xfId="0" applyFont="1" applyFill="1" applyBorder="1" applyAlignment="1">
      <alignment horizontal="center" vertical="center"/>
    </xf>
    <xf numFmtId="1" fontId="23" fillId="0" borderId="10" xfId="0" applyNumberFormat="1" applyFont="1" applyBorder="1" applyAlignment="1">
      <alignment horizontal="center" vertical="center"/>
    </xf>
    <xf numFmtId="1" fontId="23" fillId="0" borderId="10" xfId="0" applyNumberFormat="1" applyFont="1" applyFill="1" applyBorder="1" applyAlignment="1">
      <alignment horizontal="center" vertical="center"/>
    </xf>
    <xf numFmtId="0" fontId="23" fillId="24" borderId="0" xfId="0" applyFont="1" applyFill="1" applyAlignment="1">
      <alignment/>
    </xf>
    <xf numFmtId="0" fontId="23" fillId="0" borderId="10" xfId="0" applyFont="1" applyFill="1" applyBorder="1" applyAlignment="1">
      <alignment horizontal="center" vertical="center"/>
    </xf>
    <xf numFmtId="44" fontId="23" fillId="0" borderId="0" xfId="0" applyNumberFormat="1" applyFont="1" applyAlignment="1">
      <alignment/>
    </xf>
    <xf numFmtId="0" fontId="23" fillId="0" borderId="0" xfId="0" applyFont="1" applyFill="1" applyAlignment="1">
      <alignment/>
    </xf>
    <xf numFmtId="1" fontId="23" fillId="0" borderId="0" xfId="0" applyNumberFormat="1" applyFont="1" applyAlignment="1">
      <alignment/>
    </xf>
    <xf numFmtId="44" fontId="23" fillId="0" borderId="0" xfId="44" applyFont="1" applyAlignment="1">
      <alignment/>
    </xf>
    <xf numFmtId="0" fontId="23" fillId="0" borderId="0" xfId="0" applyFont="1" applyBorder="1" applyAlignment="1">
      <alignment/>
    </xf>
    <xf numFmtId="0" fontId="23" fillId="24" borderId="10" xfId="0" applyFont="1" applyFill="1" applyBorder="1" applyAlignment="1">
      <alignment/>
    </xf>
    <xf numFmtId="0" fontId="25" fillId="24" borderId="10" xfId="0" applyFont="1" applyFill="1" applyBorder="1" applyAlignment="1">
      <alignment horizontal="center"/>
    </xf>
    <xf numFmtId="0" fontId="25" fillId="24" borderId="10" xfId="0" applyFont="1" applyFill="1" applyBorder="1" applyAlignment="1">
      <alignment/>
    </xf>
    <xf numFmtId="164" fontId="23" fillId="0" borderId="10" xfId="0" applyNumberFormat="1" applyFont="1" applyBorder="1" applyAlignment="1">
      <alignment horizontal="center"/>
    </xf>
    <xf numFmtId="0" fontId="25" fillId="0" borderId="0" xfId="0" applyFont="1" applyAlignment="1">
      <alignment/>
    </xf>
    <xf numFmtId="0" fontId="25" fillId="24" borderId="10" xfId="0" applyFont="1" applyFill="1" applyBorder="1" applyAlignment="1">
      <alignment horizontal="center" vertical="center"/>
    </xf>
    <xf numFmtId="0" fontId="25" fillId="24" borderId="10" xfId="0" applyFont="1" applyFill="1" applyBorder="1" applyAlignment="1">
      <alignment horizontal="center" vertical="center" wrapText="1"/>
    </xf>
    <xf numFmtId="0" fontId="23" fillId="0" borderId="0" xfId="0" applyFont="1" applyAlignment="1">
      <alignment horizontal="left"/>
    </xf>
    <xf numFmtId="0" fontId="23" fillId="0" borderId="10" xfId="0" applyFont="1" applyFill="1" applyBorder="1" applyAlignment="1">
      <alignment horizontal="center" wrapText="1"/>
    </xf>
    <xf numFmtId="0" fontId="25" fillId="24" borderId="11" xfId="0" applyFont="1" applyFill="1" applyBorder="1" applyAlignment="1">
      <alignment horizontal="center"/>
    </xf>
    <xf numFmtId="0" fontId="25" fillId="24" borderId="12" xfId="0" applyFont="1" applyFill="1" applyBorder="1" applyAlignment="1">
      <alignment horizontal="center"/>
    </xf>
    <xf numFmtId="0" fontId="25" fillId="0" borderId="0" xfId="0" applyFont="1" applyFill="1" applyBorder="1" applyAlignment="1">
      <alignment horizontal="center" vertical="center" wrapText="1"/>
    </xf>
    <xf numFmtId="0" fontId="27" fillId="26"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164" fontId="23" fillId="0" borderId="0" xfId="0" applyNumberFormat="1" applyFont="1" applyFill="1" applyBorder="1" applyAlignment="1">
      <alignment horizontal="center"/>
    </xf>
    <xf numFmtId="0" fontId="23" fillId="0" borderId="10" xfId="0" applyFont="1" applyBorder="1" applyAlignment="1">
      <alignment horizontal="center" wrapText="1"/>
    </xf>
    <xf numFmtId="164" fontId="23" fillId="0" borderId="0" xfId="0" applyNumberFormat="1" applyFont="1" applyBorder="1" applyAlignment="1">
      <alignment horizontal="center"/>
    </xf>
    <xf numFmtId="0" fontId="23" fillId="0" borderId="0" xfId="0" applyFont="1" applyBorder="1" applyAlignment="1">
      <alignment horizontal="center"/>
    </xf>
    <xf numFmtId="0" fontId="23" fillId="0" borderId="0" xfId="0" applyFont="1" applyFill="1" applyBorder="1" applyAlignment="1">
      <alignment horizontal="center"/>
    </xf>
    <xf numFmtId="164" fontId="22" fillId="0" borderId="0" xfId="0" applyNumberFormat="1" applyFont="1" applyBorder="1" applyAlignment="1">
      <alignment horizontal="center" vertical="center" wrapText="1"/>
    </xf>
    <xf numFmtId="0" fontId="23" fillId="0" borderId="0" xfId="0" applyFont="1" applyFill="1" applyBorder="1" applyAlignment="1">
      <alignment/>
    </xf>
    <xf numFmtId="0" fontId="23" fillId="0" borderId="10" xfId="0" applyFont="1" applyFill="1" applyBorder="1" applyAlignment="1">
      <alignment horizontal="center"/>
    </xf>
    <xf numFmtId="44" fontId="23" fillId="0" borderId="10" xfId="44" applyFont="1" applyFill="1" applyBorder="1" applyAlignment="1">
      <alignment horizontal="center"/>
    </xf>
    <xf numFmtId="0" fontId="23" fillId="0" borderId="10" xfId="0" applyFont="1" applyFill="1" applyBorder="1" applyAlignment="1">
      <alignment/>
    </xf>
    <xf numFmtId="0" fontId="23" fillId="0" borderId="0" xfId="0" applyFont="1" applyFill="1" applyBorder="1" applyAlignment="1">
      <alignment horizontal="center" wrapText="1"/>
    </xf>
    <xf numFmtId="0" fontId="23" fillId="0" borderId="10" xfId="0" applyFont="1" applyFill="1" applyBorder="1" applyAlignment="1">
      <alignment wrapText="1"/>
    </xf>
    <xf numFmtId="0" fontId="26" fillId="0" borderId="10" xfId="0" applyFont="1" applyFill="1" applyBorder="1" applyAlignment="1">
      <alignment wrapText="1"/>
    </xf>
    <xf numFmtId="0" fontId="23" fillId="0" borderId="0" xfId="0" applyFont="1" applyFill="1" applyBorder="1" applyAlignment="1">
      <alignment wrapText="1"/>
    </xf>
    <xf numFmtId="0" fontId="23" fillId="24" borderId="10" xfId="0" applyFont="1" applyFill="1" applyBorder="1" applyAlignment="1">
      <alignment horizontal="center" vertical="center" wrapText="1"/>
    </xf>
    <xf numFmtId="0" fontId="26" fillId="0" borderId="10" xfId="0" applyFont="1" applyFill="1" applyBorder="1" applyAlignment="1">
      <alignment horizontal="center"/>
    </xf>
    <xf numFmtId="0" fontId="22" fillId="0" borderId="0" xfId="0" applyFont="1" applyFill="1" applyBorder="1" applyAlignment="1">
      <alignment wrapText="1"/>
    </xf>
    <xf numFmtId="0" fontId="22" fillId="0" borderId="0" xfId="0" applyFont="1" applyFill="1" applyBorder="1" applyAlignment="1">
      <alignment horizontal="center"/>
    </xf>
    <xf numFmtId="0" fontId="25" fillId="0" borderId="0" xfId="0" applyFont="1" applyFill="1" applyBorder="1" applyAlignment="1">
      <alignment horizontal="center"/>
    </xf>
    <xf numFmtId="0" fontId="23" fillId="24" borderId="10" xfId="0" applyFont="1" applyFill="1" applyBorder="1" applyAlignment="1">
      <alignment horizontal="left"/>
    </xf>
    <xf numFmtId="0" fontId="25" fillId="0" borderId="10" xfId="0" applyFont="1" applyFill="1" applyBorder="1" applyAlignment="1">
      <alignment horizontal="center"/>
    </xf>
    <xf numFmtId="6" fontId="23" fillId="0" borderId="10" xfId="0" applyNumberFormat="1" applyFont="1" applyBorder="1" applyAlignment="1">
      <alignment horizontal="center"/>
    </xf>
    <xf numFmtId="8" fontId="23" fillId="0" borderId="10" xfId="0" applyNumberFormat="1" applyFont="1" applyBorder="1" applyAlignment="1">
      <alignment horizontal="center"/>
    </xf>
    <xf numFmtId="0" fontId="27" fillId="26" borderId="10" xfId="0" applyFont="1" applyFill="1"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4" fillId="0" borderId="0" xfId="0" applyFont="1" applyAlignment="1">
      <alignment/>
    </xf>
    <xf numFmtId="0" fontId="23" fillId="0" borderId="13" xfId="0" applyFont="1" applyBorder="1" applyAlignment="1">
      <alignment/>
    </xf>
    <xf numFmtId="1" fontId="23" fillId="0" borderId="10" xfId="0" applyNumberFormat="1" applyFont="1" applyBorder="1" applyAlignment="1">
      <alignment horizontal="center"/>
    </xf>
    <xf numFmtId="44" fontId="23" fillId="0" borderId="10" xfId="44" applyFont="1" applyBorder="1" applyAlignment="1">
      <alignment horizontal="center"/>
    </xf>
    <xf numFmtId="0" fontId="27" fillId="0" borderId="0" xfId="0" applyFont="1" applyBorder="1" applyAlignment="1">
      <alignment horizontal="center" vertical="center"/>
    </xf>
    <xf numFmtId="1" fontId="23" fillId="26" borderId="10" xfId="0" applyNumberFormat="1" applyFont="1" applyFill="1" applyBorder="1" applyAlignment="1">
      <alignment horizontal="center"/>
    </xf>
    <xf numFmtId="0" fontId="32" fillId="0" borderId="0" xfId="0" applyFont="1" applyAlignment="1">
      <alignment/>
    </xf>
    <xf numFmtId="0" fontId="23" fillId="0" borderId="0" xfId="0" applyFont="1" applyAlignment="1">
      <alignment vertical="center"/>
    </xf>
    <xf numFmtId="0" fontId="23" fillId="0" borderId="10" xfId="0" applyFont="1" applyBorder="1" applyAlignment="1">
      <alignment horizontal="center" vertical="center" wrapText="1"/>
    </xf>
    <xf numFmtId="0" fontId="30" fillId="0" borderId="0" xfId="0" applyFont="1" applyAlignment="1">
      <alignment vertical="center"/>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5" fillId="26" borderId="10" xfId="0" applyFont="1" applyFill="1" applyBorder="1" applyAlignment="1">
      <alignment horizontal="center" vertical="center"/>
    </xf>
    <xf numFmtId="0" fontId="23" fillId="0" borderId="12" xfId="0" applyFont="1" applyBorder="1" applyAlignment="1">
      <alignment horizontal="center"/>
    </xf>
    <xf numFmtId="0" fontId="31" fillId="26" borderId="12" xfId="0" applyFont="1" applyFill="1" applyBorder="1" applyAlignment="1">
      <alignment horizontal="center" vertical="center" wrapText="1"/>
    </xf>
    <xf numFmtId="0" fontId="27" fillId="26" borderId="10" xfId="0" applyFont="1" applyFill="1" applyBorder="1" applyAlignment="1">
      <alignment horizontal="center"/>
    </xf>
    <xf numFmtId="0" fontId="25" fillId="26" borderId="10" xfId="0" applyFont="1" applyFill="1" applyBorder="1" applyAlignment="1">
      <alignment horizontal="center"/>
    </xf>
    <xf numFmtId="0" fontId="22" fillId="0" borderId="10" xfId="0" applyFont="1" applyFill="1" applyBorder="1" applyAlignment="1">
      <alignment/>
    </xf>
    <xf numFmtId="0" fontId="25" fillId="26" borderId="10" xfId="0" applyFont="1" applyFill="1" applyBorder="1" applyAlignment="1">
      <alignment/>
    </xf>
    <xf numFmtId="0" fontId="23" fillId="0" borderId="10" xfId="0" applyFont="1" applyBorder="1" applyAlignment="1">
      <alignment horizontal="center" vertical="top" wrapText="1"/>
    </xf>
    <xf numFmtId="0" fontId="27" fillId="24" borderId="10" xfId="0" applyFont="1" applyFill="1" applyBorder="1" applyAlignment="1">
      <alignment/>
    </xf>
    <xf numFmtId="0" fontId="27" fillId="26" borderId="10" xfId="0" applyFont="1" applyFill="1" applyBorder="1" applyAlignment="1">
      <alignment vertical="top" wrapText="1"/>
    </xf>
    <xf numFmtId="0" fontId="25" fillId="26" borderId="10" xfId="0" applyFont="1" applyFill="1" applyBorder="1" applyAlignment="1">
      <alignment vertical="top" wrapText="1"/>
    </xf>
    <xf numFmtId="0" fontId="33" fillId="0" borderId="0" xfId="0" applyFont="1" applyFill="1" applyBorder="1" applyAlignment="1">
      <alignment horizontal="center"/>
    </xf>
    <xf numFmtId="0" fontId="32" fillId="0" borderId="0" xfId="0" applyFont="1" applyFill="1" applyBorder="1" applyAlignment="1">
      <alignment horizontal="center"/>
    </xf>
    <xf numFmtId="14" fontId="27" fillId="26" borderId="10" xfId="0" applyNumberFormat="1" applyFont="1" applyFill="1" applyBorder="1" applyAlignment="1">
      <alignment horizontal="center"/>
    </xf>
    <xf numFmtId="8" fontId="27" fillId="26" borderId="10" xfId="0" applyNumberFormat="1" applyFont="1" applyFill="1" applyBorder="1" applyAlignment="1">
      <alignment horizontal="center"/>
    </xf>
    <xf numFmtId="44" fontId="27" fillId="26" borderId="10" xfId="44" applyFont="1" applyFill="1" applyBorder="1" applyAlignment="1">
      <alignment horizontal="center"/>
    </xf>
    <xf numFmtId="0" fontId="23" fillId="0" borderId="10" xfId="0" applyFont="1" applyBorder="1" applyAlignment="1">
      <alignment wrapText="1"/>
    </xf>
    <xf numFmtId="0" fontId="23" fillId="0" borderId="10" xfId="0" applyFont="1" applyFill="1" applyBorder="1" applyAlignment="1">
      <alignment/>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wrapText="1"/>
    </xf>
    <xf numFmtId="0" fontId="23" fillId="0" borderId="10" xfId="0" applyFont="1" applyFill="1" applyBorder="1" applyAlignment="1">
      <alignment vertical="center"/>
    </xf>
    <xf numFmtId="0" fontId="27" fillId="26" borderId="10" xfId="0" applyFont="1" applyFill="1" applyBorder="1" applyAlignment="1">
      <alignment horizontal="left"/>
    </xf>
    <xf numFmtId="0" fontId="27" fillId="26" borderId="10" xfId="0" applyFont="1" applyFill="1" applyBorder="1" applyAlignment="1">
      <alignment horizontal="center" vertical="center"/>
    </xf>
    <xf numFmtId="1" fontId="27" fillId="26" borderId="10" xfId="0" applyNumberFormat="1" applyFont="1" applyFill="1" applyBorder="1" applyAlignment="1">
      <alignment horizontal="center" vertical="center"/>
    </xf>
    <xf numFmtId="44" fontId="27" fillId="26" borderId="10" xfId="44" applyFont="1" applyFill="1" applyBorder="1" applyAlignment="1">
      <alignment horizontal="center" vertical="center"/>
    </xf>
    <xf numFmtId="0" fontId="27" fillId="24" borderId="10" xfId="0" applyFont="1" applyFill="1" applyBorder="1" applyAlignment="1">
      <alignment horizontal="center" wrapText="1"/>
    </xf>
    <xf numFmtId="0" fontId="27" fillId="24" borderId="10" xfId="0" applyFont="1" applyFill="1" applyBorder="1" applyAlignment="1">
      <alignment horizontal="center"/>
    </xf>
    <xf numFmtId="0" fontId="25" fillId="26" borderId="10" xfId="0" applyFont="1" applyFill="1" applyBorder="1" applyAlignment="1">
      <alignment horizontal="left" vertical="center"/>
    </xf>
    <xf numFmtId="1" fontId="25" fillId="26" borderId="10" xfId="0" applyNumberFormat="1" applyFont="1" applyFill="1" applyBorder="1" applyAlignment="1">
      <alignment horizontal="center" vertical="center"/>
    </xf>
    <xf numFmtId="1" fontId="25" fillId="27" borderId="10" xfId="0" applyNumberFormat="1" applyFont="1" applyFill="1" applyBorder="1" applyAlignment="1">
      <alignment horizontal="center" vertical="center"/>
    </xf>
    <xf numFmtId="1" fontId="25" fillId="24" borderId="10" xfId="0" applyNumberFormat="1" applyFont="1" applyFill="1" applyBorder="1" applyAlignment="1">
      <alignment horizontal="center" vertical="center"/>
    </xf>
    <xf numFmtId="1" fontId="25" fillId="28" borderId="10" xfId="0" applyNumberFormat="1" applyFont="1" applyFill="1" applyBorder="1" applyAlignment="1">
      <alignment horizontal="center" vertical="center"/>
    </xf>
    <xf numFmtId="0" fontId="27" fillId="24" borderId="10" xfId="0" applyFont="1" applyFill="1" applyBorder="1" applyAlignment="1">
      <alignment horizontal="left" vertical="center"/>
    </xf>
    <xf numFmtId="0" fontId="25" fillId="27" borderId="10" xfId="0" applyFont="1" applyFill="1" applyBorder="1" applyAlignment="1">
      <alignment horizontal="center" vertical="center"/>
    </xf>
    <xf numFmtId="0" fontId="25" fillId="28" borderId="10" xfId="0" applyFont="1" applyFill="1" applyBorder="1" applyAlignment="1">
      <alignment horizontal="center" vertical="center"/>
    </xf>
    <xf numFmtId="0" fontId="25" fillId="6" borderId="10" xfId="0" applyFont="1" applyFill="1" applyBorder="1" applyAlignment="1">
      <alignment horizontal="center" vertical="center"/>
    </xf>
    <xf numFmtId="0" fontId="3" fillId="0" borderId="10" xfId="0" applyFont="1" applyBorder="1" applyAlignment="1">
      <alignment/>
    </xf>
    <xf numFmtId="0" fontId="27" fillId="26" borderId="10" xfId="0" applyFont="1" applyFill="1" applyBorder="1" applyAlignment="1">
      <alignment horizontal="left" vertical="center"/>
    </xf>
    <xf numFmtId="44" fontId="25" fillId="0" borderId="10" xfId="0" applyNumberFormat="1" applyFont="1" applyBorder="1" applyAlignment="1">
      <alignment/>
    </xf>
    <xf numFmtId="0" fontId="27" fillId="24" borderId="12" xfId="0" applyFont="1" applyFill="1" applyBorder="1" applyAlignment="1">
      <alignment/>
    </xf>
    <xf numFmtId="0" fontId="25" fillId="26" borderId="12" xfId="0" applyFont="1" applyFill="1" applyBorder="1" applyAlignment="1">
      <alignment horizontal="center" vertical="center"/>
    </xf>
    <xf numFmtId="0" fontId="25" fillId="24" borderId="12" xfId="0" applyFont="1" applyFill="1" applyBorder="1" applyAlignment="1">
      <alignment horizontal="center" vertical="center"/>
    </xf>
    <xf numFmtId="0" fontId="25" fillId="26" borderId="12" xfId="0" applyFont="1" applyFill="1" applyBorder="1" applyAlignment="1">
      <alignment horizontal="center"/>
    </xf>
    <xf numFmtId="0" fontId="25" fillId="24" borderId="12" xfId="0" applyFont="1" applyFill="1" applyBorder="1" applyAlignment="1">
      <alignment horizontal="left" vertical="center"/>
    </xf>
    <xf numFmtId="0" fontId="27" fillId="26" borderId="12" xfId="0" applyFont="1" applyFill="1" applyBorder="1" applyAlignment="1">
      <alignment horizontal="center" vertical="center"/>
    </xf>
    <xf numFmtId="0" fontId="23" fillId="0" borderId="0" xfId="0" applyFont="1" applyBorder="1" applyAlignment="1">
      <alignment vertical="center"/>
    </xf>
    <xf numFmtId="0" fontId="25" fillId="25" borderId="10" xfId="0" applyFont="1" applyFill="1" applyBorder="1" applyAlignment="1">
      <alignment horizontal="center" vertical="center"/>
    </xf>
    <xf numFmtId="0" fontId="27" fillId="0" borderId="0" xfId="0" applyFont="1" applyAlignment="1">
      <alignment/>
    </xf>
    <xf numFmtId="0" fontId="25" fillId="25" borderId="10" xfId="0" applyFont="1" applyFill="1" applyBorder="1" applyAlignment="1">
      <alignment horizontal="left" vertical="center"/>
    </xf>
    <xf numFmtId="0" fontId="25" fillId="0" borderId="10" xfId="0" applyFont="1" applyBorder="1" applyAlignment="1">
      <alignment horizontal="left" vertical="center"/>
    </xf>
    <xf numFmtId="0" fontId="29" fillId="0" borderId="0" xfId="0" applyFont="1" applyFill="1" applyBorder="1" applyAlignment="1">
      <alignment horizontal="left" vertical="center" wrapText="1"/>
    </xf>
    <xf numFmtId="0" fontId="25" fillId="25" borderId="10" xfId="0" applyFont="1" applyFill="1" applyBorder="1" applyAlignment="1">
      <alignment/>
    </xf>
    <xf numFmtId="1" fontId="25" fillId="0" borderId="10" xfId="0" applyNumberFormat="1" applyFont="1" applyBorder="1" applyAlignment="1">
      <alignment horizontal="center"/>
    </xf>
    <xf numFmtId="1" fontId="27" fillId="26" borderId="10" xfId="0" applyNumberFormat="1" applyFont="1" applyFill="1" applyBorder="1" applyAlignment="1">
      <alignment horizontal="center"/>
    </xf>
    <xf numFmtId="0" fontId="25" fillId="26" borderId="10" xfId="0" applyFont="1" applyFill="1" applyBorder="1" applyAlignment="1">
      <alignment horizontal="center" vertical="center" wrapText="1"/>
    </xf>
    <xf numFmtId="0" fontId="22" fillId="24" borderId="10" xfId="0" applyFont="1" applyFill="1" applyBorder="1" applyAlignment="1">
      <alignment horizontal="center" wrapText="1"/>
    </xf>
    <xf numFmtId="0" fontId="22" fillId="24" borderId="10" xfId="0" applyFont="1" applyFill="1" applyBorder="1" applyAlignment="1">
      <alignment wrapText="1"/>
    </xf>
    <xf numFmtId="1" fontId="25" fillId="26" borderId="10" xfId="0" applyNumberFormat="1" applyFont="1" applyFill="1" applyBorder="1" applyAlignment="1">
      <alignment horizontal="center"/>
    </xf>
    <xf numFmtId="44" fontId="25" fillId="26" borderId="10" xfId="44" applyFont="1" applyFill="1" applyBorder="1" applyAlignment="1">
      <alignment horizontal="center"/>
    </xf>
    <xf numFmtId="1" fontId="25" fillId="24" borderId="10" xfId="0" applyNumberFormat="1" applyFont="1" applyFill="1" applyBorder="1" applyAlignment="1">
      <alignment horizontal="center"/>
    </xf>
    <xf numFmtId="1" fontId="27" fillId="24" borderId="10" xfId="0" applyNumberFormat="1" applyFont="1" applyFill="1" applyBorder="1" applyAlignment="1">
      <alignment horizontal="center"/>
    </xf>
    <xf numFmtId="44" fontId="27" fillId="24" borderId="10" xfId="44" applyFont="1" applyFill="1" applyBorder="1" applyAlignment="1">
      <alignment horizontal="center"/>
    </xf>
    <xf numFmtId="0" fontId="27" fillId="24" borderId="10" xfId="0" applyFont="1" applyFill="1" applyBorder="1" applyAlignment="1">
      <alignment horizontal="center" vertical="center" wrapText="1"/>
    </xf>
    <xf numFmtId="1" fontId="25" fillId="26" borderId="10" xfId="0" applyNumberFormat="1" applyFont="1" applyFill="1" applyBorder="1" applyAlignment="1">
      <alignment horizontal="left"/>
    </xf>
    <xf numFmtId="1" fontId="27" fillId="26" borderId="10" xfId="0" applyNumberFormat="1" applyFont="1" applyFill="1" applyBorder="1" applyAlignment="1">
      <alignment horizontal="left"/>
    </xf>
    <xf numFmtId="0" fontId="23" fillId="0" borderId="14" xfId="0" applyFont="1" applyBorder="1" applyAlignment="1">
      <alignment/>
    </xf>
    <xf numFmtId="1" fontId="25" fillId="0" borderId="10" xfId="0" applyNumberFormat="1" applyFont="1" applyFill="1" applyBorder="1" applyAlignment="1">
      <alignment horizontal="center"/>
    </xf>
    <xf numFmtId="0" fontId="30" fillId="0" borderId="10" xfId="0" applyFont="1" applyBorder="1" applyAlignment="1">
      <alignment vertical="center"/>
    </xf>
    <xf numFmtId="0" fontId="25" fillId="24" borderId="15" xfId="0" applyFont="1" applyFill="1" applyBorder="1" applyAlignment="1">
      <alignment horizontal="center"/>
    </xf>
    <xf numFmtId="0" fontId="25" fillId="24" borderId="15" xfId="0" applyFont="1" applyFill="1" applyBorder="1" applyAlignment="1">
      <alignment horizontal="center" wrapText="1"/>
    </xf>
    <xf numFmtId="0" fontId="27" fillId="24" borderId="15" xfId="0" applyFont="1" applyFill="1" applyBorder="1" applyAlignment="1">
      <alignment horizontal="left"/>
    </xf>
    <xf numFmtId="0" fontId="25" fillId="26" borderId="10" xfId="0" applyFont="1" applyFill="1" applyBorder="1" applyAlignment="1">
      <alignment horizontal="left" vertical="center" wrapText="1"/>
    </xf>
    <xf numFmtId="0" fontId="27" fillId="24" borderId="10" xfId="0" applyFont="1" applyFill="1" applyBorder="1" applyAlignment="1">
      <alignment horizontal="left" vertical="center" wrapText="1"/>
    </xf>
    <xf numFmtId="0" fontId="25" fillId="0" borderId="10" xfId="0" applyFont="1" applyFill="1" applyBorder="1" applyAlignment="1">
      <alignment horizontal="center" vertical="center"/>
    </xf>
    <xf numFmtId="0" fontId="22" fillId="0" borderId="0" xfId="0" applyFont="1" applyAlignment="1">
      <alignment/>
    </xf>
    <xf numFmtId="44" fontId="25" fillId="0" borderId="0" xfId="0" applyNumberFormat="1" applyFont="1" applyAlignment="1">
      <alignment/>
    </xf>
    <xf numFmtId="1" fontId="23" fillId="0" borderId="15" xfId="0" applyNumberFormat="1" applyFont="1" applyBorder="1" applyAlignment="1">
      <alignment horizontal="center"/>
    </xf>
    <xf numFmtId="0" fontId="22" fillId="0" borderId="0" xfId="0" applyFont="1" applyBorder="1" applyAlignment="1">
      <alignment vertical="center"/>
    </xf>
    <xf numFmtId="14" fontId="23" fillId="0" borderId="10" xfId="0" applyNumberFormat="1" applyFont="1" applyBorder="1" applyAlignment="1">
      <alignment horizontal="center"/>
    </xf>
    <xf numFmtId="14" fontId="25" fillId="26" borderId="10" xfId="0" applyNumberFormat="1" applyFont="1" applyFill="1" applyBorder="1" applyAlignment="1">
      <alignment horizontal="center"/>
    </xf>
    <xf numFmtId="14" fontId="23" fillId="0" borderId="0" xfId="0" applyNumberFormat="1" applyFont="1" applyAlignment="1">
      <alignment/>
    </xf>
    <xf numFmtId="184" fontId="27" fillId="26" borderId="10" xfId="44" applyNumberFormat="1" applyFont="1" applyFill="1" applyBorder="1" applyAlignment="1">
      <alignment horizontal="center"/>
    </xf>
    <xf numFmtId="14" fontId="25" fillId="24" borderId="10" xfId="0" applyNumberFormat="1" applyFont="1" applyFill="1" applyBorder="1" applyAlignment="1">
      <alignment horizontal="center"/>
    </xf>
    <xf numFmtId="0" fontId="25" fillId="24" borderId="15" xfId="0" applyFont="1" applyFill="1" applyBorder="1" applyAlignment="1">
      <alignment horizontal="center" vertical="center" wrapText="1"/>
    </xf>
    <xf numFmtId="0" fontId="27" fillId="24" borderId="15" xfId="0" applyFont="1" applyFill="1" applyBorder="1" applyAlignment="1">
      <alignment horizontal="left" vertical="center" wrapText="1"/>
    </xf>
    <xf numFmtId="1" fontId="27" fillId="24" borderId="10" xfId="0" applyNumberFormat="1" applyFont="1" applyFill="1" applyBorder="1" applyAlignment="1">
      <alignment horizontal="left"/>
    </xf>
    <xf numFmtId="0" fontId="27" fillId="24" borderId="10" xfId="0" applyFont="1" applyFill="1" applyBorder="1" applyAlignment="1">
      <alignment horizontal="left"/>
    </xf>
    <xf numFmtId="14" fontId="27" fillId="24" borderId="10" xfId="0" applyNumberFormat="1" applyFont="1" applyFill="1" applyBorder="1" applyAlignment="1">
      <alignment horizontal="center"/>
    </xf>
    <xf numFmtId="0" fontId="0" fillId="24" borderId="10" xfId="0" applyFill="1" applyBorder="1" applyAlignment="1">
      <alignment horizontal="center"/>
    </xf>
    <xf numFmtId="44" fontId="23" fillId="0" borderId="0" xfId="44" applyFont="1" applyFill="1" applyBorder="1" applyAlignment="1">
      <alignment horizontal="center" vertical="top" wrapText="1"/>
    </xf>
    <xf numFmtId="8" fontId="25" fillId="0" borderId="10" xfId="0" applyNumberFormat="1" applyFont="1" applyFill="1" applyBorder="1" applyAlignment="1">
      <alignment horizontal="center"/>
    </xf>
    <xf numFmtId="0" fontId="23" fillId="0" borderId="0" xfId="0" applyFont="1" applyFill="1" applyBorder="1" applyAlignment="1">
      <alignment vertical="center"/>
    </xf>
    <xf numFmtId="0" fontId="23" fillId="0" borderId="10" xfId="0" applyFont="1" applyFill="1" applyBorder="1" applyAlignment="1">
      <alignment horizontal="center" vertical="top" wrapText="1"/>
    </xf>
    <xf numFmtId="164" fontId="25" fillId="24" borderId="10" xfId="44" applyNumberFormat="1" applyFont="1" applyFill="1" applyBorder="1" applyAlignment="1">
      <alignment horizontal="center" wrapText="1"/>
    </xf>
    <xf numFmtId="164" fontId="27" fillId="24" borderId="10" xfId="44" applyNumberFormat="1" applyFont="1" applyFill="1" applyBorder="1" applyAlignment="1">
      <alignment horizontal="right" wrapText="1"/>
    </xf>
    <xf numFmtId="164" fontId="23" fillId="0" borderId="10" xfId="44" applyNumberFormat="1" applyFont="1" applyBorder="1" applyAlignment="1">
      <alignment horizontal="right" vertical="center"/>
    </xf>
    <xf numFmtId="164" fontId="25" fillId="26" borderId="10" xfId="44" applyNumberFormat="1" applyFont="1" applyFill="1" applyBorder="1" applyAlignment="1">
      <alignment horizontal="right" vertical="center"/>
    </xf>
    <xf numFmtId="164" fontId="25" fillId="24" borderId="10" xfId="44" applyNumberFormat="1" applyFont="1" applyFill="1" applyBorder="1" applyAlignment="1">
      <alignment horizontal="right" vertical="center"/>
    </xf>
    <xf numFmtId="164" fontId="27" fillId="26" borderId="10" xfId="44" applyNumberFormat="1" applyFont="1" applyFill="1" applyBorder="1" applyAlignment="1">
      <alignment horizontal="right" vertical="center"/>
    </xf>
    <xf numFmtId="164" fontId="23" fillId="0" borderId="0" xfId="44" applyNumberFormat="1" applyFont="1" applyAlignment="1">
      <alignment horizontal="right"/>
    </xf>
    <xf numFmtId="164" fontId="25" fillId="24" borderId="10" xfId="0" applyNumberFormat="1" applyFont="1" applyFill="1" applyBorder="1" applyAlignment="1">
      <alignment horizontal="center"/>
    </xf>
    <xf numFmtId="164" fontId="23" fillId="0" borderId="0" xfId="0" applyNumberFormat="1" applyFont="1" applyBorder="1" applyAlignment="1">
      <alignment/>
    </xf>
    <xf numFmtId="164" fontId="23" fillId="0" borderId="0" xfId="0" applyNumberFormat="1" applyFont="1" applyAlignment="1">
      <alignment/>
    </xf>
    <xf numFmtId="164" fontId="23" fillId="0" borderId="0" xfId="44" applyNumberFormat="1" applyFont="1" applyBorder="1" applyAlignment="1">
      <alignment/>
    </xf>
    <xf numFmtId="164" fontId="25" fillId="24" borderId="10" xfId="0" applyNumberFormat="1" applyFont="1" applyFill="1" applyBorder="1" applyAlignment="1">
      <alignment horizontal="center" wrapText="1"/>
    </xf>
    <xf numFmtId="164" fontId="27" fillId="26" borderId="10" xfId="0" applyNumberFormat="1" applyFont="1" applyFill="1" applyBorder="1" applyAlignment="1">
      <alignment horizontal="right" vertical="center"/>
    </xf>
    <xf numFmtId="164" fontId="27" fillId="26" borderId="10" xfId="44" applyNumberFormat="1" applyFont="1" applyFill="1" applyBorder="1" applyAlignment="1">
      <alignment horizontal="right"/>
    </xf>
    <xf numFmtId="164" fontId="23" fillId="0" borderId="0" xfId="0" applyNumberFormat="1" applyFont="1" applyBorder="1" applyAlignment="1">
      <alignment horizontal="right"/>
    </xf>
    <xf numFmtId="164" fontId="23" fillId="0" borderId="0" xfId="0" applyNumberFormat="1" applyFont="1" applyAlignment="1">
      <alignment horizontal="right"/>
    </xf>
    <xf numFmtId="164" fontId="25" fillId="24" borderId="10" xfId="0" applyNumberFormat="1" applyFont="1" applyFill="1" applyBorder="1" applyAlignment="1">
      <alignment horizontal="right"/>
    </xf>
    <xf numFmtId="164" fontId="25" fillId="25" borderId="10" xfId="0" applyNumberFormat="1" applyFont="1" applyFill="1" applyBorder="1" applyAlignment="1">
      <alignment horizontal="right" vertical="center"/>
    </xf>
    <xf numFmtId="164" fontId="25" fillId="25" borderId="10" xfId="44" applyNumberFormat="1" applyFont="1" applyFill="1" applyBorder="1" applyAlignment="1">
      <alignment horizontal="right" vertical="center"/>
    </xf>
    <xf numFmtId="164" fontId="23" fillId="0" borderId="13" xfId="44" applyNumberFormat="1" applyFont="1" applyBorder="1" applyAlignment="1">
      <alignment horizontal="right"/>
    </xf>
    <xf numFmtId="164" fontId="23" fillId="0" borderId="0" xfId="44" applyNumberFormat="1" applyFont="1" applyBorder="1" applyAlignment="1">
      <alignment horizontal="right"/>
    </xf>
    <xf numFmtId="164" fontId="23" fillId="0" borderId="10" xfId="44" applyNumberFormat="1" applyFont="1" applyBorder="1" applyAlignment="1">
      <alignment/>
    </xf>
    <xf numFmtId="164" fontId="27" fillId="26" borderId="10" xfId="44" applyNumberFormat="1" applyFont="1" applyFill="1" applyBorder="1" applyAlignment="1">
      <alignment/>
    </xf>
    <xf numFmtId="164" fontId="25" fillId="24" borderId="10" xfId="0" applyNumberFormat="1" applyFont="1" applyFill="1" applyBorder="1" applyAlignment="1">
      <alignment horizontal="center" vertical="center" wrapText="1"/>
    </xf>
    <xf numFmtId="164" fontId="25" fillId="24" borderId="10" xfId="0" applyNumberFormat="1" applyFont="1" applyFill="1" applyBorder="1" applyAlignment="1">
      <alignment horizontal="center" vertical="center"/>
    </xf>
    <xf numFmtId="164" fontId="27" fillId="24" borderId="10" xfId="44" applyNumberFormat="1" applyFont="1" applyFill="1" applyBorder="1" applyAlignment="1">
      <alignment horizontal="right"/>
    </xf>
    <xf numFmtId="164" fontId="23" fillId="0" borderId="10" xfId="44" applyNumberFormat="1" applyFont="1" applyBorder="1" applyAlignment="1">
      <alignment horizontal="right"/>
    </xf>
    <xf numFmtId="164" fontId="25" fillId="26" borderId="10" xfId="44" applyNumberFormat="1" applyFont="1" applyFill="1" applyBorder="1" applyAlignment="1">
      <alignment horizontal="right"/>
    </xf>
    <xf numFmtId="164" fontId="25" fillId="24" borderId="15" xfId="0" applyNumberFormat="1" applyFont="1" applyFill="1" applyBorder="1" applyAlignment="1">
      <alignment horizontal="right" vertical="center" wrapText="1"/>
    </xf>
    <xf numFmtId="164" fontId="25" fillId="24" borderId="15" xfId="0" applyNumberFormat="1" applyFont="1" applyFill="1" applyBorder="1" applyAlignment="1">
      <alignment horizontal="right" vertical="center"/>
    </xf>
    <xf numFmtId="164" fontId="23" fillId="0" borderId="15" xfId="44" applyNumberFormat="1" applyFont="1" applyBorder="1" applyAlignment="1">
      <alignment horizontal="right"/>
    </xf>
    <xf numFmtId="164" fontId="25" fillId="24" borderId="10" xfId="44" applyNumberFormat="1" applyFont="1" applyFill="1" applyBorder="1" applyAlignment="1">
      <alignment horizontal="right"/>
    </xf>
    <xf numFmtId="164" fontId="23" fillId="26" borderId="10" xfId="44" applyNumberFormat="1" applyFont="1" applyFill="1" applyBorder="1" applyAlignment="1">
      <alignment horizontal="right"/>
    </xf>
    <xf numFmtId="164" fontId="32" fillId="0" borderId="0" xfId="44" applyNumberFormat="1" applyFont="1" applyAlignment="1">
      <alignment horizontal="right"/>
    </xf>
    <xf numFmtId="164" fontId="32" fillId="0" borderId="0" xfId="0" applyNumberFormat="1" applyFont="1" applyAlignment="1">
      <alignment horizontal="right"/>
    </xf>
    <xf numFmtId="164" fontId="25" fillId="0" borderId="10" xfId="0" applyNumberFormat="1" applyFont="1" applyFill="1" applyBorder="1" applyAlignment="1">
      <alignment horizontal="right"/>
    </xf>
    <xf numFmtId="164" fontId="25" fillId="26" borderId="10" xfId="0" applyNumberFormat="1" applyFont="1" applyFill="1" applyBorder="1" applyAlignment="1">
      <alignment horizontal="right"/>
    </xf>
    <xf numFmtId="0" fontId="23" fillId="0" borderId="10" xfId="0" applyFont="1" applyBorder="1" applyAlignment="1">
      <alignment horizontal="right" vertical="top" wrapText="1"/>
    </xf>
    <xf numFmtId="0" fontId="23" fillId="0" borderId="10" xfId="0" applyFont="1" applyFill="1" applyBorder="1" applyAlignment="1">
      <alignment horizontal="right" wrapText="1"/>
    </xf>
    <xf numFmtId="0" fontId="23" fillId="0" borderId="10" xfId="0" applyFont="1" applyFill="1" applyBorder="1" applyAlignment="1">
      <alignment horizontal="right" wrapText="1"/>
    </xf>
    <xf numFmtId="44" fontId="23" fillId="0" borderId="10" xfId="44" applyFont="1" applyFill="1" applyBorder="1" applyAlignment="1">
      <alignment horizontal="right" wrapText="1"/>
    </xf>
    <xf numFmtId="8" fontId="27" fillId="26" borderId="10" xfId="0" applyNumberFormat="1" applyFont="1" applyFill="1" applyBorder="1" applyAlignment="1">
      <alignment horizontal="right"/>
    </xf>
    <xf numFmtId="0" fontId="27" fillId="26" borderId="10" xfId="0" applyFont="1" applyFill="1" applyBorder="1" applyAlignment="1">
      <alignment wrapText="1"/>
    </xf>
    <xf numFmtId="0" fontId="27" fillId="29" borderId="10" xfId="0" applyFont="1" applyFill="1" applyBorder="1" applyAlignment="1">
      <alignment horizontal="center"/>
    </xf>
    <xf numFmtId="0" fontId="25" fillId="26" borderId="10" xfId="0" applyFont="1" applyFill="1" applyBorder="1" applyAlignment="1">
      <alignment wrapText="1"/>
    </xf>
    <xf numFmtId="0" fontId="34" fillId="26" borderId="10" xfId="0" applyFont="1" applyFill="1" applyBorder="1" applyAlignment="1">
      <alignment wrapText="1"/>
    </xf>
    <xf numFmtId="164" fontId="25" fillId="0" borderId="0" xfId="0" applyNumberFormat="1" applyFont="1" applyFill="1" applyBorder="1" applyAlignment="1">
      <alignment horizontal="center"/>
    </xf>
    <xf numFmtId="8" fontId="25" fillId="0" borderId="10" xfId="0" applyNumberFormat="1" applyFont="1" applyFill="1" applyBorder="1" applyAlignment="1">
      <alignment horizontal="right"/>
    </xf>
    <xf numFmtId="4" fontId="25" fillId="0" borderId="10" xfId="0" applyNumberFormat="1" applyFont="1" applyFill="1" applyBorder="1" applyAlignment="1">
      <alignment horizontal="center"/>
    </xf>
    <xf numFmtId="164" fontId="22" fillId="24" borderId="10" xfId="0" applyNumberFormat="1" applyFont="1" applyFill="1" applyBorder="1" applyAlignment="1">
      <alignment horizontal="right" wrapText="1"/>
    </xf>
    <xf numFmtId="181" fontId="27" fillId="26" borderId="10" xfId="0" applyNumberFormat="1" applyFont="1" applyFill="1" applyBorder="1" applyAlignment="1">
      <alignment horizontal="right" vertical="center"/>
    </xf>
    <xf numFmtId="0" fontId="25" fillId="0" borderId="10" xfId="0" applyFont="1" applyFill="1" applyBorder="1" applyAlignment="1">
      <alignment horizontal="center" wrapText="1"/>
    </xf>
    <xf numFmtId="0" fontId="23" fillId="0" borderId="0" xfId="0" applyFont="1" applyFill="1" applyBorder="1" applyAlignment="1">
      <alignment horizontal="left" vertical="center" wrapText="1"/>
    </xf>
    <xf numFmtId="0" fontId="23" fillId="0" borderId="0" xfId="0" applyFont="1" applyBorder="1" applyAlignment="1">
      <alignment/>
    </xf>
    <xf numFmtId="44" fontId="23" fillId="0" borderId="0" xfId="0" applyNumberFormat="1" applyFont="1" applyBorder="1" applyAlignment="1">
      <alignment/>
    </xf>
    <xf numFmtId="44" fontId="27" fillId="0" borderId="0" xfId="0" applyNumberFormat="1" applyFont="1" applyBorder="1" applyAlignment="1">
      <alignment/>
    </xf>
    <xf numFmtId="0" fontId="27" fillId="0" borderId="0" xfId="0" applyFont="1" applyBorder="1" applyAlignment="1">
      <alignment/>
    </xf>
    <xf numFmtId="164" fontId="23" fillId="0" borderId="16" xfId="44" applyNumberFormat="1" applyFont="1" applyBorder="1" applyAlignment="1">
      <alignment/>
    </xf>
    <xf numFmtId="164" fontId="27" fillId="26" borderId="17" xfId="44" applyNumberFormat="1" applyFont="1" applyFill="1" applyBorder="1" applyAlignment="1">
      <alignment horizontal="right"/>
    </xf>
    <xf numFmtId="0" fontId="23" fillId="25" borderId="0" xfId="0" applyFont="1" applyFill="1" applyAlignment="1">
      <alignment horizontal="left"/>
    </xf>
    <xf numFmtId="164" fontId="23" fillId="25" borderId="10" xfId="0" applyNumberFormat="1" applyFont="1" applyFill="1" applyBorder="1" applyAlignment="1">
      <alignment horizontal="right" vertical="center"/>
    </xf>
    <xf numFmtId="164" fontId="23" fillId="25" borderId="10" xfId="44" applyNumberFormat="1" applyFont="1" applyFill="1" applyBorder="1" applyAlignment="1">
      <alignment horizontal="right" vertical="center"/>
    </xf>
    <xf numFmtId="164" fontId="23" fillId="25" borderId="10" xfId="0" applyNumberFormat="1" applyFont="1" applyFill="1" applyBorder="1" applyAlignment="1">
      <alignment horizontal="center" vertical="center"/>
    </xf>
    <xf numFmtId="164" fontId="23" fillId="0" borderId="10" xfId="44" applyNumberFormat="1" applyFont="1" applyBorder="1" applyAlignment="1">
      <alignment/>
    </xf>
    <xf numFmtId="0" fontId="23" fillId="0" borderId="10" xfId="0" applyFont="1" applyFill="1" applyBorder="1" applyAlignment="1">
      <alignment horizontal="left" vertical="center"/>
    </xf>
    <xf numFmtId="1" fontId="23" fillId="25" borderId="10" xfId="0" applyNumberFormat="1" applyFont="1" applyFill="1" applyBorder="1" applyAlignment="1">
      <alignment horizontal="center" vertical="center"/>
    </xf>
    <xf numFmtId="164" fontId="23" fillId="0" borderId="10" xfId="0" applyNumberFormat="1" applyFont="1" applyBorder="1" applyAlignment="1">
      <alignment horizontal="right" vertical="center"/>
    </xf>
    <xf numFmtId="3" fontId="23" fillId="0" borderId="10" xfId="0" applyNumberFormat="1" applyFont="1" applyBorder="1" applyAlignment="1">
      <alignment horizontal="right" vertical="center"/>
    </xf>
    <xf numFmtId="164" fontId="26" fillId="0" borderId="10" xfId="0" applyNumberFormat="1" applyFont="1" applyBorder="1" applyAlignment="1">
      <alignment horizontal="right" vertical="center"/>
    </xf>
    <xf numFmtId="164" fontId="23" fillId="0" borderId="10" xfId="0" applyNumberFormat="1" applyFont="1" applyBorder="1" applyAlignment="1">
      <alignment horizontal="right"/>
    </xf>
    <xf numFmtId="164" fontId="26" fillId="0" borderId="10" xfId="0" applyNumberFormat="1" applyFont="1" applyBorder="1" applyAlignment="1">
      <alignment horizontal="right" vertical="center" wrapText="1"/>
    </xf>
    <xf numFmtId="0" fontId="25" fillId="24" borderId="10" xfId="0" applyFont="1" applyFill="1" applyBorder="1" applyAlignment="1">
      <alignment horizontal="left"/>
    </xf>
    <xf numFmtId="0" fontId="23" fillId="0" borderId="0" xfId="0" applyFont="1" applyBorder="1" applyAlignment="1">
      <alignment horizontal="left"/>
    </xf>
    <xf numFmtId="3" fontId="23" fillId="0" borderId="10" xfId="0" applyNumberFormat="1" applyFont="1" applyBorder="1" applyAlignment="1">
      <alignment horizontal="center" vertical="center"/>
    </xf>
    <xf numFmtId="3" fontId="27" fillId="26" borderId="10" xfId="0" applyNumberFormat="1" applyFont="1" applyFill="1" applyBorder="1" applyAlignment="1">
      <alignment horizontal="center" vertical="center"/>
    </xf>
    <xf numFmtId="3" fontId="25" fillId="0" borderId="10" xfId="0" applyNumberFormat="1" applyFont="1" applyFill="1" applyBorder="1" applyAlignment="1">
      <alignment horizontal="center"/>
    </xf>
    <xf numFmtId="3" fontId="27" fillId="26" borderId="10" xfId="0" applyNumberFormat="1" applyFont="1" applyFill="1" applyBorder="1" applyAlignment="1">
      <alignment horizontal="center"/>
    </xf>
    <xf numFmtId="0" fontId="25" fillId="24" borderId="10" xfId="0" applyFont="1" applyFill="1" applyBorder="1" applyAlignment="1">
      <alignment horizontal="right" wrapText="1"/>
    </xf>
    <xf numFmtId="0" fontId="25" fillId="26" borderId="10" xfId="0" applyFont="1" applyFill="1" applyBorder="1" applyAlignment="1">
      <alignment horizontal="right" wrapText="1"/>
    </xf>
    <xf numFmtId="0" fontId="23" fillId="0" borderId="10" xfId="0" applyFont="1" applyBorder="1" applyAlignment="1">
      <alignment horizontal="right" wrapText="1"/>
    </xf>
    <xf numFmtId="164" fontId="25" fillId="26" borderId="10" xfId="0" applyNumberFormat="1" applyFont="1" applyFill="1" applyBorder="1" applyAlignment="1">
      <alignment horizontal="right" wrapText="1"/>
    </xf>
    <xf numFmtId="0" fontId="23" fillId="0" borderId="0" xfId="0" applyFont="1" applyFill="1" applyBorder="1" applyAlignment="1">
      <alignment horizontal="right" wrapText="1"/>
    </xf>
    <xf numFmtId="0" fontId="23" fillId="0" borderId="10" xfId="0" applyFont="1" applyFill="1" applyBorder="1" applyAlignment="1">
      <alignment horizontal="center" wrapText="1" shrinkToFit="1"/>
    </xf>
    <xf numFmtId="8" fontId="23" fillId="0" borderId="10" xfId="0" applyNumberFormat="1" applyFont="1" applyFill="1" applyBorder="1" applyAlignment="1">
      <alignment horizontal="center" wrapText="1" shrinkToFit="1"/>
    </xf>
    <xf numFmtId="0" fontId="26" fillId="0" borderId="10" xfId="0" applyFont="1" applyFill="1" applyBorder="1" applyAlignment="1">
      <alignment horizontal="center" wrapText="1" shrinkToFit="1"/>
    </xf>
    <xf numFmtId="0" fontId="27" fillId="26" borderId="10" xfId="0" applyFont="1" applyFill="1" applyBorder="1" applyAlignment="1">
      <alignment horizontal="right" wrapText="1"/>
    </xf>
    <xf numFmtId="0" fontId="22" fillId="0" borderId="0" xfId="0" applyFont="1" applyFill="1" applyBorder="1" applyAlignment="1">
      <alignment horizontal="right" wrapText="1"/>
    </xf>
    <xf numFmtId="0" fontId="23" fillId="0" borderId="0" xfId="0" applyFont="1" applyAlignment="1">
      <alignment horizontal="right" wrapText="1"/>
    </xf>
    <xf numFmtId="8" fontId="23" fillId="0" borderId="10" xfId="0" applyNumberFormat="1" applyFont="1" applyBorder="1" applyAlignment="1">
      <alignment horizontal="right" wrapText="1"/>
    </xf>
    <xf numFmtId="8" fontId="27" fillId="26" borderId="10" xfId="0" applyNumberFormat="1" applyFont="1" applyFill="1" applyBorder="1" applyAlignment="1">
      <alignment horizontal="right" wrapText="1"/>
    </xf>
    <xf numFmtId="0" fontId="25" fillId="0" borderId="0" xfId="0" applyFont="1" applyAlignment="1">
      <alignment horizontal="right" wrapText="1"/>
    </xf>
    <xf numFmtId="0" fontId="27" fillId="26" borderId="12" xfId="0" applyFont="1" applyFill="1" applyBorder="1" applyAlignment="1">
      <alignment horizontal="right" vertical="center"/>
    </xf>
    <xf numFmtId="169" fontId="27" fillId="26" borderId="10" xfId="44" applyNumberFormat="1" applyFont="1" applyFill="1" applyBorder="1" applyAlignment="1">
      <alignment horizontal="center" vertical="center"/>
    </xf>
    <xf numFmtId="0" fontId="23" fillId="30" borderId="10" xfId="0" applyFont="1" applyFill="1" applyBorder="1" applyAlignment="1">
      <alignment vertical="top" wrapText="1"/>
    </xf>
    <xf numFmtId="0" fontId="23" fillId="31" borderId="10" xfId="0" applyFont="1" applyFill="1" applyBorder="1" applyAlignment="1">
      <alignment horizontal="left"/>
    </xf>
    <xf numFmtId="0" fontId="23" fillId="31" borderId="10" xfId="0" applyFont="1" applyFill="1" applyBorder="1" applyAlignment="1">
      <alignment horizontal="left" vertical="center"/>
    </xf>
    <xf numFmtId="0" fontId="23" fillId="31" borderId="10" xfId="0" applyFont="1" applyFill="1" applyBorder="1" applyAlignment="1">
      <alignment horizontal="left" vertical="center" wrapText="1"/>
    </xf>
    <xf numFmtId="1" fontId="23" fillId="31" borderId="10" xfId="0" applyNumberFormat="1" applyFont="1" applyFill="1" applyBorder="1" applyAlignment="1">
      <alignment horizontal="left"/>
    </xf>
    <xf numFmtId="1" fontId="23" fillId="31" borderId="15" xfId="0" applyNumberFormat="1" applyFont="1" applyFill="1" applyBorder="1" applyAlignment="1">
      <alignment horizontal="left"/>
    </xf>
    <xf numFmtId="0" fontId="29" fillId="0" borderId="10"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8" xfId="0" applyFont="1" applyBorder="1" applyAlignment="1">
      <alignment/>
    </xf>
    <xf numFmtId="0" fontId="24" fillId="0" borderId="12" xfId="0" applyFont="1" applyBorder="1" applyAlignment="1">
      <alignment/>
    </xf>
    <xf numFmtId="0" fontId="25" fillId="24" borderId="11" xfId="0" applyFont="1" applyFill="1" applyBorder="1" applyAlignment="1">
      <alignment horizontal="center"/>
    </xf>
    <xf numFmtId="0" fontId="25" fillId="0" borderId="12" xfId="0" applyFont="1" applyBorder="1" applyAlignment="1">
      <alignment horizontal="center"/>
    </xf>
    <xf numFmtId="0" fontId="28" fillId="26" borderId="10" xfId="0" applyFont="1" applyFill="1" applyBorder="1" applyAlignment="1">
      <alignment horizontal="center" vertical="center" wrapText="1"/>
    </xf>
    <xf numFmtId="0" fontId="24" fillId="0" borderId="10" xfId="0" applyFont="1" applyBorder="1" applyAlignment="1">
      <alignment/>
    </xf>
    <xf numFmtId="44" fontId="27" fillId="26" borderId="11" xfId="44" applyFont="1" applyFill="1" applyBorder="1" applyAlignment="1">
      <alignment horizontal="left" vertical="center"/>
    </xf>
    <xf numFmtId="44" fontId="27" fillId="26" borderId="12" xfId="44" applyFont="1" applyFill="1" applyBorder="1" applyAlignment="1">
      <alignment horizontal="left" vertical="center"/>
    </xf>
    <xf numFmtId="0" fontId="24" fillId="0" borderId="10" xfId="0" applyFont="1" applyFill="1" applyBorder="1" applyAlignment="1">
      <alignment vertical="center" wrapText="1"/>
    </xf>
    <xf numFmtId="0" fontId="25" fillId="26" borderId="10" xfId="0" applyFont="1" applyFill="1" applyBorder="1" applyAlignment="1">
      <alignment horizontal="center" vertical="center" wrapText="1"/>
    </xf>
    <xf numFmtId="0" fontId="27" fillId="26" borderId="10" xfId="0" applyFont="1" applyFill="1" applyBorder="1" applyAlignment="1">
      <alignment horizontal="left" vertical="center" wrapText="1"/>
    </xf>
    <xf numFmtId="0" fontId="27" fillId="26" borderId="11" xfId="0" applyFont="1" applyFill="1" applyBorder="1" applyAlignment="1">
      <alignment horizontal="left" wrapText="1"/>
    </xf>
    <xf numFmtId="0" fontId="27" fillId="26" borderId="12" xfId="0" applyFont="1" applyFill="1" applyBorder="1" applyAlignment="1">
      <alignment horizontal="left" wrapText="1"/>
    </xf>
    <xf numFmtId="0" fontId="27" fillId="26" borderId="10" xfId="0" applyFont="1" applyFill="1" applyBorder="1" applyAlignment="1">
      <alignment horizontal="left"/>
    </xf>
    <xf numFmtId="0" fontId="27" fillId="26" borderId="11" xfId="0" applyFont="1" applyFill="1" applyBorder="1" applyAlignment="1">
      <alignment horizontal="left"/>
    </xf>
    <xf numFmtId="0" fontId="27" fillId="26" borderId="18" xfId="0" applyFont="1" applyFill="1" applyBorder="1" applyAlignment="1">
      <alignment horizontal="left"/>
    </xf>
    <xf numFmtId="0" fontId="27" fillId="26" borderId="12" xfId="0" applyFont="1" applyFill="1" applyBorder="1" applyAlignment="1">
      <alignment horizontal="left"/>
    </xf>
    <xf numFmtId="0" fontId="25"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2" xfId="0" applyFont="1" applyFill="1" applyBorder="1" applyAlignment="1">
      <alignment horizontal="center" vertical="center" wrapText="1"/>
    </xf>
    <xf numFmtId="164" fontId="22" fillId="0" borderId="0" xfId="0" applyNumberFormat="1" applyFont="1" applyBorder="1" applyAlignment="1">
      <alignment horizontal="center" vertical="center" wrapText="1"/>
    </xf>
    <xf numFmtId="0" fontId="23" fillId="0" borderId="0" xfId="0" applyFont="1" applyAlignment="1">
      <alignment horizontal="left"/>
    </xf>
    <xf numFmtId="0" fontId="23" fillId="0" borderId="0" xfId="0" applyFont="1" applyAlignment="1">
      <alignment horizontal="center"/>
    </xf>
    <xf numFmtId="0" fontId="23" fillId="0" borderId="13" xfId="0" applyFont="1" applyBorder="1" applyAlignment="1">
      <alignment horizontal="center"/>
    </xf>
    <xf numFmtId="0" fontId="24" fillId="0" borderId="10" xfId="0" applyFont="1" applyFill="1" applyBorder="1" applyAlignment="1">
      <alignment horizontal="left" vertical="center" wrapText="1"/>
    </xf>
    <xf numFmtId="0" fontId="0" fillId="0" borderId="10" xfId="0" applyBorder="1" applyAlignment="1">
      <alignment/>
    </xf>
    <xf numFmtId="0" fontId="27" fillId="26" borderId="11" xfId="0" applyFont="1" applyFill="1" applyBorder="1" applyAlignment="1">
      <alignment horizontal="left" vertical="center"/>
    </xf>
    <xf numFmtId="0" fontId="27" fillId="26" borderId="12" xfId="0" applyFont="1" applyFill="1" applyBorder="1" applyAlignment="1">
      <alignment horizontal="left" vertical="center"/>
    </xf>
    <xf numFmtId="0" fontId="23" fillId="0" borderId="0" xfId="0" applyFont="1" applyBorder="1" applyAlignment="1">
      <alignment horizontal="center"/>
    </xf>
    <xf numFmtId="0" fontId="23" fillId="25" borderId="0" xfId="0" applyFont="1" applyFill="1" applyBorder="1" applyAlignment="1">
      <alignment horizontal="left"/>
    </xf>
    <xf numFmtId="0" fontId="29" fillId="0" borderId="0" xfId="0" applyFont="1" applyFill="1" applyBorder="1" applyAlignment="1">
      <alignment horizontal="center" vertical="center" wrapText="1"/>
    </xf>
    <xf numFmtId="0" fontId="23" fillId="0" borderId="0" xfId="0" applyFont="1" applyBorder="1" applyAlignment="1">
      <alignment horizontal="center" vertical="center"/>
    </xf>
    <xf numFmtId="0" fontId="30" fillId="0" borderId="10" xfId="0" applyFont="1" applyFill="1" applyBorder="1" applyAlignment="1">
      <alignment horizontal="left" vertical="center" wrapText="1"/>
    </xf>
    <xf numFmtId="0" fontId="23" fillId="0" borderId="10" xfId="0" applyFont="1" applyBorder="1" applyAlignment="1">
      <alignment/>
    </xf>
    <xf numFmtId="0" fontId="25" fillId="24" borderId="10" xfId="0" applyFont="1" applyFill="1" applyBorder="1" applyAlignment="1">
      <alignment horizontal="center"/>
    </xf>
    <xf numFmtId="0" fontId="25" fillId="0" borderId="10" xfId="0" applyFont="1" applyBorder="1" applyAlignment="1">
      <alignment horizontal="center"/>
    </xf>
    <xf numFmtId="0" fontId="31" fillId="26" borderId="10" xfId="0" applyFont="1" applyFill="1" applyBorder="1" applyAlignment="1">
      <alignment horizontal="center" vertical="center" wrapText="1"/>
    </xf>
    <xf numFmtId="0" fontId="23" fillId="26" borderId="10" xfId="0" applyFont="1" applyFill="1" applyBorder="1" applyAlignment="1">
      <alignment/>
    </xf>
    <xf numFmtId="0" fontId="24" fillId="0" borderId="11" xfId="0" applyFont="1" applyFill="1" applyBorder="1" applyAlignment="1">
      <alignment horizontal="left" vertical="center" wrapText="1"/>
    </xf>
    <xf numFmtId="0" fontId="23" fillId="0" borderId="10" xfId="0" applyFont="1" applyBorder="1" applyAlignment="1">
      <alignment vertical="center" wrapText="1"/>
    </xf>
    <xf numFmtId="0" fontId="23" fillId="25" borderId="0" xfId="0" applyFont="1" applyFill="1" applyAlignment="1">
      <alignment horizontal="center"/>
    </xf>
    <xf numFmtId="0" fontId="22" fillId="25" borderId="0" xfId="0" applyFont="1" applyFill="1" applyAlignment="1">
      <alignment horizontal="center"/>
    </xf>
    <xf numFmtId="0" fontId="22" fillId="0" borderId="0" xfId="0" applyFont="1" applyAlignment="1">
      <alignment horizontal="center"/>
    </xf>
    <xf numFmtId="164" fontId="25" fillId="24" borderId="10" xfId="0" applyNumberFormat="1" applyFont="1" applyFill="1" applyBorder="1" applyAlignment="1">
      <alignment horizontal="center" vertical="center"/>
    </xf>
    <xf numFmtId="0" fontId="25" fillId="26" borderId="17" xfId="0" applyFont="1" applyFill="1" applyBorder="1" applyAlignment="1">
      <alignment horizontal="center" vertical="center" wrapText="1"/>
    </xf>
    <xf numFmtId="0" fontId="25" fillId="26" borderId="11" xfId="0" applyFont="1" applyFill="1" applyBorder="1" applyAlignment="1">
      <alignment horizontal="center" vertical="center" wrapText="1"/>
    </xf>
    <xf numFmtId="0" fontId="25" fillId="26" borderId="18" xfId="0" applyFont="1" applyFill="1" applyBorder="1" applyAlignment="1">
      <alignment horizontal="center" vertical="center" wrapText="1"/>
    </xf>
    <xf numFmtId="0" fontId="25" fillId="26" borderId="12" xfId="0" applyFont="1" applyFill="1" applyBorder="1" applyAlignment="1">
      <alignment horizontal="center" vertical="center" wrapText="1"/>
    </xf>
    <xf numFmtId="0" fontId="0" fillId="24" borderId="10" xfId="0" applyFill="1" applyBorder="1" applyAlignment="1">
      <alignment horizont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n_definito"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tabColor indexed="36"/>
  </sheetPr>
  <dimension ref="A1:C15"/>
  <sheetViews>
    <sheetView workbookViewId="0" topLeftCell="A1">
      <selection activeCell="B3" sqref="B3"/>
    </sheetView>
  </sheetViews>
  <sheetFormatPr defaultColWidth="9.140625" defaultRowHeight="12.75"/>
  <cols>
    <col min="2" max="2" width="46.00390625" style="0" customWidth="1"/>
    <col min="3" max="3" width="65.57421875" style="0" customWidth="1"/>
  </cols>
  <sheetData>
    <row r="1" spans="1:3" ht="15.75">
      <c r="A1" s="4"/>
      <c r="B1" s="5" t="s">
        <v>55</v>
      </c>
      <c r="C1" s="1"/>
    </row>
    <row r="2" spans="1:3" ht="15">
      <c r="A2" s="2">
        <v>1</v>
      </c>
      <c r="B2" s="3" t="s">
        <v>54</v>
      </c>
      <c r="C2" s="1"/>
    </row>
    <row r="3" spans="1:3" ht="15">
      <c r="A3" s="2">
        <v>2</v>
      </c>
      <c r="B3" s="3" t="s">
        <v>51</v>
      </c>
      <c r="C3" s="1"/>
    </row>
    <row r="4" spans="1:3" ht="15">
      <c r="A4" s="2">
        <v>3</v>
      </c>
      <c r="B4" s="3" t="s">
        <v>12</v>
      </c>
      <c r="C4" s="1"/>
    </row>
    <row r="5" spans="1:3" ht="15">
      <c r="A5" s="2">
        <v>4</v>
      </c>
      <c r="B5" s="3" t="s">
        <v>45</v>
      </c>
      <c r="C5" s="1"/>
    </row>
    <row r="6" spans="1:3" ht="15">
      <c r="A6" s="2">
        <v>5</v>
      </c>
      <c r="B6" s="3" t="s">
        <v>46</v>
      </c>
      <c r="C6" s="1"/>
    </row>
    <row r="7" spans="1:3" ht="15">
      <c r="A7" s="2">
        <v>6</v>
      </c>
      <c r="B7" s="3" t="s">
        <v>47</v>
      </c>
      <c r="C7" s="1"/>
    </row>
    <row r="8" spans="1:3" ht="15">
      <c r="A8" s="2">
        <v>7</v>
      </c>
      <c r="B8" s="3" t="s">
        <v>48</v>
      </c>
      <c r="C8" s="1"/>
    </row>
    <row r="9" spans="1:3" ht="15">
      <c r="A9" s="2">
        <v>8</v>
      </c>
      <c r="B9" s="3" t="s">
        <v>13</v>
      </c>
      <c r="C9" s="1"/>
    </row>
    <row r="10" spans="1:3" ht="15">
      <c r="A10" s="2">
        <v>9</v>
      </c>
      <c r="B10" s="3" t="s">
        <v>52</v>
      </c>
      <c r="C10" s="1"/>
    </row>
    <row r="11" spans="1:3" ht="15">
      <c r="A11" s="2">
        <v>10</v>
      </c>
      <c r="B11" s="3" t="s">
        <v>14</v>
      </c>
      <c r="C11" s="1"/>
    </row>
    <row r="12" spans="1:3" ht="15">
      <c r="A12" s="2">
        <v>11</v>
      </c>
      <c r="B12" s="3" t="s">
        <v>53</v>
      </c>
      <c r="C12" s="1"/>
    </row>
    <row r="13" spans="1:3" ht="15">
      <c r="A13" s="2">
        <v>12</v>
      </c>
      <c r="B13" s="3" t="s">
        <v>49</v>
      </c>
      <c r="C13" s="1"/>
    </row>
    <row r="14" spans="1:3" ht="15">
      <c r="A14" s="2">
        <v>13</v>
      </c>
      <c r="B14" s="3" t="s">
        <v>15</v>
      </c>
      <c r="C14" s="1"/>
    </row>
    <row r="15" spans="1:3" ht="15">
      <c r="A15" s="2">
        <v>14</v>
      </c>
      <c r="B15" s="3" t="s">
        <v>50</v>
      </c>
      <c r="C15" s="1"/>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oglio8">
    <tabColor indexed="57"/>
  </sheetPr>
  <dimension ref="A1:M29"/>
  <sheetViews>
    <sheetView workbookViewId="0" topLeftCell="A1">
      <selection activeCell="E24" sqref="E24"/>
    </sheetView>
  </sheetViews>
  <sheetFormatPr defaultColWidth="9.140625" defaultRowHeight="12.75"/>
  <cols>
    <col min="1" max="1" width="3.8515625" style="9" customWidth="1"/>
    <col min="2" max="2" width="31.140625" style="9" customWidth="1"/>
    <col min="3" max="3" width="27.8515625" style="9" customWidth="1"/>
    <col min="4" max="4" width="22.140625" style="9" customWidth="1"/>
    <col min="5" max="5" width="10.28125" style="9" bestFit="1" customWidth="1"/>
    <col min="6" max="7" width="5.8515625" style="9" customWidth="1"/>
    <col min="8" max="8" width="23.421875" style="181" customWidth="1"/>
    <col min="9" max="9" width="18.8515625" style="181" customWidth="1"/>
    <col min="10" max="10" width="18.00390625" style="181" customWidth="1"/>
    <col min="11" max="11" width="17.140625" style="9" customWidth="1"/>
    <col min="12" max="12" width="19.140625" style="9" bestFit="1" customWidth="1"/>
    <col min="13" max="16384" width="9.140625" style="9" customWidth="1"/>
  </cols>
  <sheetData>
    <row r="1" spans="1:13" ht="30" customHeight="1">
      <c r="A1" s="297" t="s">
        <v>25</v>
      </c>
      <c r="B1" s="297"/>
      <c r="C1" s="297"/>
      <c r="D1" s="297"/>
      <c r="E1" s="297"/>
      <c r="F1" s="297"/>
      <c r="G1" s="297"/>
      <c r="H1" s="297"/>
      <c r="I1" s="297"/>
      <c r="J1" s="297"/>
      <c r="K1" s="22"/>
      <c r="L1" s="313"/>
      <c r="M1" s="313"/>
    </row>
    <row r="2" spans="1:10" ht="96.75" customHeight="1">
      <c r="A2" s="282" t="s">
        <v>199</v>
      </c>
      <c r="B2" s="282"/>
      <c r="C2" s="282"/>
      <c r="D2" s="282"/>
      <c r="E2" s="282"/>
      <c r="F2" s="282"/>
      <c r="G2" s="282"/>
      <c r="H2" s="282"/>
      <c r="I2" s="282"/>
      <c r="J2" s="282"/>
    </row>
    <row r="3" spans="1:10" s="153" customFormat="1" ht="15" customHeight="1">
      <c r="A3" s="105"/>
      <c r="B3" s="24" t="s">
        <v>66</v>
      </c>
      <c r="C3" s="24" t="s">
        <v>188</v>
      </c>
      <c r="D3" s="24" t="s">
        <v>79</v>
      </c>
      <c r="E3" s="24" t="s">
        <v>68</v>
      </c>
      <c r="F3" s="24" t="s">
        <v>33</v>
      </c>
      <c r="G3" s="24" t="s">
        <v>34</v>
      </c>
      <c r="H3" s="179" t="s">
        <v>72</v>
      </c>
      <c r="I3" s="179" t="s">
        <v>77</v>
      </c>
      <c r="J3" s="179" t="s">
        <v>78</v>
      </c>
    </row>
    <row r="4" spans="1:10" ht="15" customHeight="1">
      <c r="A4" s="63">
        <v>1</v>
      </c>
      <c r="B4" s="130" t="s">
        <v>16</v>
      </c>
      <c r="C4" s="62" t="s">
        <v>185</v>
      </c>
      <c r="D4" s="220"/>
      <c r="E4" s="131">
        <v>2</v>
      </c>
      <c r="F4" s="131"/>
      <c r="G4" s="131"/>
      <c r="H4" s="193"/>
      <c r="I4" s="193"/>
      <c r="J4" s="193"/>
    </row>
    <row r="5" spans="1:11" ht="15" customHeight="1">
      <c r="A5" s="63">
        <f>A4+1</f>
        <v>2</v>
      </c>
      <c r="B5" s="61" t="s">
        <v>17</v>
      </c>
      <c r="C5" s="62" t="s">
        <v>186</v>
      </c>
      <c r="D5" s="247">
        <v>3885</v>
      </c>
      <c r="E5" s="62">
        <f>F5+G5</f>
        <v>42</v>
      </c>
      <c r="F5" s="62">
        <v>16</v>
      </c>
      <c r="G5" s="62">
        <v>26</v>
      </c>
      <c r="H5" s="193">
        <f>260709.17-1963.2-(548.14+220.66+176.83+53.17)</f>
        <v>257747.17</v>
      </c>
      <c r="I5" s="193">
        <f>54825.92+61354.05+3667.5</f>
        <v>119847.47</v>
      </c>
      <c r="J5" s="193">
        <f>(H5-I5)/E5</f>
        <v>3283.3261904761907</v>
      </c>
      <c r="K5" s="18" t="s">
        <v>31</v>
      </c>
    </row>
    <row r="6" spans="1:11" ht="15" customHeight="1">
      <c r="A6" s="63">
        <v>3</v>
      </c>
      <c r="B6" s="61" t="s">
        <v>17</v>
      </c>
      <c r="C6" s="62" t="s">
        <v>156</v>
      </c>
      <c r="D6" s="247"/>
      <c r="E6" s="62">
        <v>44</v>
      </c>
      <c r="F6" s="62">
        <v>15</v>
      </c>
      <c r="G6" s="62">
        <v>29</v>
      </c>
      <c r="H6" s="193">
        <v>119120.09</v>
      </c>
      <c r="I6" s="193"/>
      <c r="J6" s="193">
        <f>(H6-I6)/E6</f>
        <v>2707.2747727272726</v>
      </c>
      <c r="K6" s="18"/>
    </row>
    <row r="7" spans="1:10" ht="15" customHeight="1">
      <c r="A7" s="63">
        <v>4</v>
      </c>
      <c r="B7" s="61" t="s">
        <v>18</v>
      </c>
      <c r="C7" s="62" t="s">
        <v>185</v>
      </c>
      <c r="D7" s="247"/>
      <c r="E7" s="62">
        <v>3</v>
      </c>
      <c r="F7" s="62"/>
      <c r="G7" s="62"/>
      <c r="H7" s="193" t="s">
        <v>31</v>
      </c>
      <c r="I7" s="193" t="s">
        <v>31</v>
      </c>
      <c r="J7" s="193"/>
    </row>
    <row r="8" spans="1:11" ht="15" customHeight="1">
      <c r="A8" s="63">
        <v>5</v>
      </c>
      <c r="B8" s="61" t="s">
        <v>19</v>
      </c>
      <c r="C8" s="62" t="s">
        <v>185</v>
      </c>
      <c r="D8" s="247">
        <v>5577</v>
      </c>
      <c r="E8" s="62">
        <v>52</v>
      </c>
      <c r="F8" s="62">
        <v>12</v>
      </c>
      <c r="G8" s="62">
        <v>40</v>
      </c>
      <c r="H8" s="193">
        <f>237195.35-519</f>
        <v>236676.35</v>
      </c>
      <c r="I8" s="193">
        <f>217494.78-519</f>
        <v>216975.78</v>
      </c>
      <c r="J8" s="193">
        <f>(H8-I8)/E8</f>
        <v>378.8571153846155</v>
      </c>
      <c r="K8" s="18" t="s">
        <v>31</v>
      </c>
    </row>
    <row r="9" spans="1:10" ht="15" customHeight="1">
      <c r="A9" s="63">
        <v>6</v>
      </c>
      <c r="B9" s="61" t="s">
        <v>29</v>
      </c>
      <c r="C9" s="62"/>
      <c r="D9" s="247"/>
      <c r="E9" s="62"/>
      <c r="F9" s="62"/>
      <c r="G9" s="62"/>
      <c r="H9" s="193"/>
      <c r="I9" s="193"/>
      <c r="J9" s="193"/>
    </row>
    <row r="10" spans="1:10" ht="15" customHeight="1">
      <c r="A10" s="63">
        <v>7</v>
      </c>
      <c r="B10" s="61" t="s">
        <v>21</v>
      </c>
      <c r="C10" s="62" t="s">
        <v>185</v>
      </c>
      <c r="D10" s="247"/>
      <c r="E10" s="62">
        <v>3</v>
      </c>
      <c r="F10" s="62"/>
      <c r="G10" s="62"/>
      <c r="H10" s="193"/>
      <c r="I10" s="193"/>
      <c r="J10" s="193"/>
    </row>
    <row r="11" spans="1:11" ht="15" customHeight="1">
      <c r="A11" s="63">
        <v>8</v>
      </c>
      <c r="B11" s="61" t="s">
        <v>22</v>
      </c>
      <c r="C11" s="62" t="s">
        <v>27</v>
      </c>
      <c r="D11" s="247">
        <v>4572</v>
      </c>
      <c r="E11" s="62">
        <v>52</v>
      </c>
      <c r="F11" s="62">
        <v>31</v>
      </c>
      <c r="G11" s="62">
        <v>21</v>
      </c>
      <c r="H11" s="193">
        <f>259953.16-1312.5</f>
        <v>258640.66</v>
      </c>
      <c r="I11" s="193">
        <f>142657.42-1312.5</f>
        <v>141344.92</v>
      </c>
      <c r="J11" s="193">
        <f>(H11-I11)/E11</f>
        <v>2255.6873076923075</v>
      </c>
      <c r="K11" s="18" t="s">
        <v>31</v>
      </c>
    </row>
    <row r="12" spans="1:10" ht="15" customHeight="1">
      <c r="A12" s="63">
        <v>9</v>
      </c>
      <c r="B12" s="61" t="s">
        <v>23</v>
      </c>
      <c r="C12" s="62"/>
      <c r="D12" s="247"/>
      <c r="E12" s="62"/>
      <c r="F12" s="62"/>
      <c r="G12" s="62"/>
      <c r="H12" s="193"/>
      <c r="I12" s="193"/>
      <c r="J12" s="193"/>
    </row>
    <row r="13" spans="1:11" ht="15" customHeight="1">
      <c r="A13" s="63">
        <f>A12+1</f>
        <v>10</v>
      </c>
      <c r="B13" s="61" t="s">
        <v>24</v>
      </c>
      <c r="C13" s="62" t="s">
        <v>187</v>
      </c>
      <c r="D13" s="247">
        <v>7904</v>
      </c>
      <c r="E13" s="62">
        <v>57</v>
      </c>
      <c r="F13" s="62">
        <v>27</v>
      </c>
      <c r="G13" s="62">
        <v>30</v>
      </c>
      <c r="H13" s="193">
        <f>236454.89-72.76-1685.95-168.85-942.76-195.32-16+228027-2346.12-141.85-323.23</f>
        <v>458589.05000000005</v>
      </c>
      <c r="I13" s="193">
        <f>66419.23+65551.79+2407.5+55392.23+54644.96+1407.5+3000</f>
        <v>248823.21</v>
      </c>
      <c r="J13" s="193">
        <f>(H13-I13)/E13</f>
        <v>3680.102456140352</v>
      </c>
      <c r="K13" s="18" t="s">
        <v>31</v>
      </c>
    </row>
    <row r="14" spans="1:11" s="27" customFormat="1" ht="15" customHeight="1">
      <c r="A14" s="286" t="s">
        <v>56</v>
      </c>
      <c r="B14" s="286"/>
      <c r="C14" s="286"/>
      <c r="D14" s="248">
        <f aca="true" t="shared" si="0" ref="D14:I14">SUM(D4:D13)</f>
        <v>21938</v>
      </c>
      <c r="E14" s="132">
        <f t="shared" si="0"/>
        <v>255</v>
      </c>
      <c r="F14" s="132">
        <f t="shared" si="0"/>
        <v>101</v>
      </c>
      <c r="G14" s="132">
        <f t="shared" si="0"/>
        <v>146</v>
      </c>
      <c r="H14" s="194">
        <f t="shared" si="0"/>
        <v>1330773.32</v>
      </c>
      <c r="I14" s="194">
        <f t="shared" si="0"/>
        <v>726991.38</v>
      </c>
      <c r="J14" s="194">
        <f>(H14-I14)/E14</f>
        <v>2367.77231372549</v>
      </c>
      <c r="K14" s="154" t="s">
        <v>31</v>
      </c>
    </row>
    <row r="15" spans="1:11" s="19" customFormat="1" ht="15" customHeight="1">
      <c r="A15" s="57"/>
      <c r="B15" s="61" t="s">
        <v>190</v>
      </c>
      <c r="C15" s="223" t="s">
        <v>191</v>
      </c>
      <c r="D15" s="57" t="s">
        <v>31</v>
      </c>
      <c r="E15" s="57">
        <f>F15+G15</f>
        <v>40</v>
      </c>
      <c r="F15" s="57">
        <v>9</v>
      </c>
      <c r="G15" s="57">
        <v>31</v>
      </c>
      <c r="H15" s="57"/>
      <c r="I15" s="57"/>
      <c r="J15" s="57"/>
      <c r="K15" s="19" t="s">
        <v>31</v>
      </c>
    </row>
    <row r="16" spans="1:10" ht="18.75" customHeight="1">
      <c r="A16" s="22"/>
      <c r="B16" s="22" t="s">
        <v>183</v>
      </c>
      <c r="C16" s="22"/>
      <c r="D16" s="22"/>
      <c r="E16" s="22"/>
      <c r="F16" s="22"/>
      <c r="G16" s="22"/>
      <c r="H16" s="180"/>
      <c r="I16" s="180"/>
      <c r="J16" s="180"/>
    </row>
    <row r="17" spans="1:10" ht="18.75" customHeight="1">
      <c r="A17" s="22"/>
      <c r="B17" s="22"/>
      <c r="C17" s="22"/>
      <c r="D17" s="22"/>
      <c r="E17" s="22"/>
      <c r="F17" s="22"/>
      <c r="G17" s="22"/>
      <c r="H17" s="180"/>
      <c r="I17" s="180"/>
      <c r="J17" s="180"/>
    </row>
    <row r="18" spans="1:10" ht="18.75" customHeight="1">
      <c r="A18" s="22"/>
      <c r="B18" s="22"/>
      <c r="C18" s="22"/>
      <c r="D18" s="22"/>
      <c r="E18" s="22"/>
      <c r="F18" s="22"/>
      <c r="G18" s="22"/>
      <c r="H18" s="180"/>
      <c r="I18" s="180"/>
      <c r="J18" s="180"/>
    </row>
    <row r="19" spans="1:10" ht="18.75" customHeight="1">
      <c r="A19" s="22"/>
      <c r="B19" s="22"/>
      <c r="C19" s="22"/>
      <c r="D19" s="22"/>
      <c r="E19" s="22"/>
      <c r="F19" s="22"/>
      <c r="G19" s="22"/>
      <c r="H19" s="180"/>
      <c r="I19" s="180"/>
      <c r="J19" s="180"/>
    </row>
    <row r="20" spans="1:10" ht="18.75" customHeight="1">
      <c r="A20" s="22"/>
      <c r="B20" s="22"/>
      <c r="C20" s="22"/>
      <c r="D20" s="22"/>
      <c r="E20" s="22"/>
      <c r="F20" s="22"/>
      <c r="G20" s="22"/>
      <c r="H20" s="180"/>
      <c r="I20" s="180"/>
      <c r="J20" s="180"/>
    </row>
    <row r="21" spans="1:10" ht="18.75" customHeight="1">
      <c r="A21" s="22"/>
      <c r="B21" s="22"/>
      <c r="C21" s="22"/>
      <c r="D21" s="22"/>
      <c r="E21" s="22"/>
      <c r="F21" s="22"/>
      <c r="G21" s="22"/>
      <c r="H21" s="180"/>
      <c r="I21" s="180"/>
      <c r="J21" s="180"/>
    </row>
    <row r="22" spans="1:10" ht="18.75" customHeight="1">
      <c r="A22" s="22"/>
      <c r="B22" s="22"/>
      <c r="C22" s="22"/>
      <c r="D22" s="22"/>
      <c r="E22" s="22"/>
      <c r="F22" s="22"/>
      <c r="G22" s="22"/>
      <c r="H22" s="180"/>
      <c r="I22" s="180"/>
      <c r="J22" s="180"/>
    </row>
    <row r="23" spans="1:10" ht="18.75" customHeight="1">
      <c r="A23" s="22"/>
      <c r="B23" s="22"/>
      <c r="C23" s="22"/>
      <c r="D23" s="22"/>
      <c r="E23" s="22"/>
      <c r="F23" s="22"/>
      <c r="G23" s="22"/>
      <c r="H23" s="180"/>
      <c r="I23" s="180"/>
      <c r="J23" s="180"/>
    </row>
    <row r="24" spans="1:11" ht="18.75" customHeight="1">
      <c r="A24" s="22"/>
      <c r="B24" s="22"/>
      <c r="C24" s="22"/>
      <c r="D24" s="22"/>
      <c r="E24" s="22"/>
      <c r="F24" s="22"/>
      <c r="G24" s="22"/>
      <c r="H24" s="180"/>
      <c r="I24" s="180"/>
      <c r="J24" s="180"/>
      <c r="K24" s="22"/>
    </row>
    <row r="25" spans="1:11" ht="18.75" customHeight="1">
      <c r="A25" s="22"/>
      <c r="B25" s="22"/>
      <c r="C25" s="22"/>
      <c r="D25" s="22"/>
      <c r="E25" s="22"/>
      <c r="F25" s="22"/>
      <c r="G25" s="22"/>
      <c r="H25" s="180"/>
      <c r="I25" s="180"/>
      <c r="J25" s="180"/>
      <c r="K25" s="22"/>
    </row>
    <row r="26" spans="1:11" ht="18.75" customHeight="1">
      <c r="A26" s="22"/>
      <c r="B26" s="22"/>
      <c r="C26" s="22"/>
      <c r="D26" s="22"/>
      <c r="E26" s="22"/>
      <c r="F26" s="22"/>
      <c r="G26" s="22"/>
      <c r="H26" s="180"/>
      <c r="I26" s="180"/>
      <c r="J26" s="180"/>
      <c r="K26" s="22"/>
    </row>
    <row r="27" spans="1:11" ht="18.75" customHeight="1">
      <c r="A27" s="22"/>
      <c r="B27" s="22"/>
      <c r="C27" s="22"/>
      <c r="D27" s="22"/>
      <c r="E27" s="22"/>
      <c r="F27" s="22"/>
      <c r="G27" s="22"/>
      <c r="H27" s="180"/>
      <c r="I27" s="180"/>
      <c r="J27" s="180"/>
      <c r="K27" s="22"/>
    </row>
    <row r="28" spans="1:11" ht="18.75" customHeight="1">
      <c r="A28" s="22"/>
      <c r="B28" s="22"/>
      <c r="C28" s="22"/>
      <c r="D28" s="22"/>
      <c r="E28" s="22"/>
      <c r="F28" s="22"/>
      <c r="G28" s="22"/>
      <c r="H28" s="180"/>
      <c r="I28" s="180"/>
      <c r="J28" s="180"/>
      <c r="K28" s="22"/>
    </row>
    <row r="29" spans="1:11" ht="18.75" customHeight="1">
      <c r="A29" s="22"/>
      <c r="B29" s="22"/>
      <c r="C29" s="22"/>
      <c r="D29" s="22"/>
      <c r="E29" s="22"/>
      <c r="F29" s="22"/>
      <c r="G29" s="22"/>
      <c r="H29" s="180"/>
      <c r="I29" s="180"/>
      <c r="J29" s="180"/>
      <c r="K29" s="22"/>
    </row>
  </sheetData>
  <mergeCells count="4">
    <mergeCell ref="L1:M1"/>
    <mergeCell ref="A2:J2"/>
    <mergeCell ref="A1:J1"/>
    <mergeCell ref="A14:C14"/>
  </mergeCells>
  <printOptions/>
  <pageMargins left="0.75" right="0.75" top="1" bottom="1" header="0.5" footer="0.5"/>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codeName="Foglio11">
    <tabColor indexed="27"/>
    <pageSetUpPr fitToPage="1"/>
  </sheetPr>
  <dimension ref="A1:H30"/>
  <sheetViews>
    <sheetView workbookViewId="0" topLeftCell="A1">
      <selection activeCell="F18" sqref="F18"/>
    </sheetView>
  </sheetViews>
  <sheetFormatPr defaultColWidth="9.140625" defaultRowHeight="12.75"/>
  <cols>
    <col min="1" max="1" width="50.7109375" style="9" customWidth="1"/>
    <col min="2" max="2" width="17.421875" style="9" customWidth="1"/>
    <col min="3" max="4" width="7.7109375" style="9" customWidth="1"/>
    <col min="5" max="5" width="9.140625" style="9" hidden="1" customWidth="1"/>
    <col min="6" max="6" width="19.140625" style="9" bestFit="1" customWidth="1"/>
    <col min="7" max="16384" width="9.140625" style="9" customWidth="1"/>
  </cols>
  <sheetData>
    <row r="1" spans="1:8" ht="41.25" customHeight="1">
      <c r="A1" s="297" t="s">
        <v>11</v>
      </c>
      <c r="B1" s="297"/>
      <c r="C1" s="297"/>
      <c r="D1" s="297"/>
      <c r="F1" s="314"/>
      <c r="G1" s="314"/>
      <c r="H1" s="314"/>
    </row>
    <row r="2" spans="1:7" ht="102.75" customHeight="1">
      <c r="A2" s="282" t="s">
        <v>9</v>
      </c>
      <c r="B2" s="282"/>
      <c r="C2" s="282"/>
      <c r="D2" s="282"/>
      <c r="E2" s="80"/>
      <c r="F2" s="315"/>
      <c r="G2" s="315"/>
    </row>
    <row r="3" spans="1:4" ht="18" customHeight="1">
      <c r="A3" s="24" t="s">
        <v>66</v>
      </c>
      <c r="B3" s="24" t="s">
        <v>68</v>
      </c>
      <c r="C3" s="24" t="s">
        <v>33</v>
      </c>
      <c r="D3" s="24" t="s">
        <v>34</v>
      </c>
    </row>
    <row r="4" spans="1:4" ht="18" customHeight="1">
      <c r="A4" s="243" t="s">
        <v>17</v>
      </c>
      <c r="B4" s="24"/>
      <c r="C4" s="24"/>
      <c r="D4" s="24"/>
    </row>
    <row r="5" spans="1:4" ht="18" customHeight="1">
      <c r="A5" s="266"/>
      <c r="B5" s="7">
        <v>1</v>
      </c>
      <c r="C5" s="7">
        <v>1</v>
      </c>
      <c r="D5" s="7"/>
    </row>
    <row r="6" spans="1:4" ht="18" customHeight="1">
      <c r="A6" s="266"/>
      <c r="B6" s="7">
        <v>1</v>
      </c>
      <c r="C6" s="7"/>
      <c r="D6" s="7">
        <v>1</v>
      </c>
    </row>
    <row r="7" spans="1:4" ht="18" customHeight="1">
      <c r="A7" s="266"/>
      <c r="B7" s="7">
        <v>1</v>
      </c>
      <c r="C7" s="7"/>
      <c r="D7" s="7">
        <v>1</v>
      </c>
    </row>
    <row r="8" spans="1:4" ht="18" customHeight="1">
      <c r="A8" s="266"/>
      <c r="B8" s="7">
        <v>1</v>
      </c>
      <c r="C8" s="7">
        <v>1</v>
      </c>
      <c r="D8" s="7"/>
    </row>
    <row r="9" spans="1:4" ht="18" customHeight="1">
      <c r="A9" s="266"/>
      <c r="B9" s="7">
        <v>1</v>
      </c>
      <c r="C9" s="7"/>
      <c r="D9" s="7">
        <v>1</v>
      </c>
    </row>
    <row r="10" spans="1:4" ht="18" customHeight="1">
      <c r="A10" s="100" t="s">
        <v>56</v>
      </c>
      <c r="B10" s="81">
        <f>SUM(B5:B9)</f>
        <v>5</v>
      </c>
      <c r="C10" s="81">
        <f>SUM(C5:C9)</f>
        <v>2</v>
      </c>
      <c r="D10" s="81">
        <f>SUM(D5:D9)</f>
        <v>3</v>
      </c>
    </row>
    <row r="11" spans="1:4" ht="18.75" customHeight="1">
      <c r="A11" s="68"/>
      <c r="B11" s="68"/>
      <c r="C11" s="68"/>
      <c r="D11" s="68"/>
    </row>
    <row r="12" spans="1:4" ht="18.75" customHeight="1">
      <c r="A12" s="68"/>
      <c r="B12" s="68"/>
      <c r="C12" s="68"/>
      <c r="D12" s="68"/>
    </row>
    <row r="13" spans="1:4" ht="18.75" customHeight="1">
      <c r="A13" s="68"/>
      <c r="B13" s="68"/>
      <c r="C13" s="68"/>
      <c r="D13" s="68"/>
    </row>
    <row r="14" spans="1:4" ht="18.75" customHeight="1">
      <c r="A14" s="301"/>
      <c r="B14" s="301"/>
      <c r="C14" s="40"/>
      <c r="D14" s="40"/>
    </row>
    <row r="15" spans="1:4" ht="18.75" customHeight="1">
      <c r="A15" s="22"/>
      <c r="B15" s="22"/>
      <c r="C15" s="22"/>
      <c r="D15" s="22"/>
    </row>
    <row r="16" spans="1:4" ht="18.75" customHeight="1">
      <c r="A16" s="22"/>
      <c r="B16" s="22"/>
      <c r="C16" s="22"/>
      <c r="D16" s="22"/>
    </row>
    <row r="17" spans="1:4" ht="18.75" customHeight="1">
      <c r="A17" s="22"/>
      <c r="B17" s="22"/>
      <c r="C17" s="22"/>
      <c r="D17" s="22"/>
    </row>
    <row r="18" spans="1:4" ht="18.75" customHeight="1">
      <c r="A18" s="22"/>
      <c r="B18" s="22"/>
      <c r="C18" s="22"/>
      <c r="D18" s="22"/>
    </row>
    <row r="19" spans="1:4" ht="18.75" customHeight="1">
      <c r="A19" s="22"/>
      <c r="B19" s="22"/>
      <c r="C19" s="22"/>
      <c r="D19" s="22"/>
    </row>
    <row r="20" spans="1:4" ht="18.75" customHeight="1">
      <c r="A20" s="22"/>
      <c r="B20" s="22"/>
      <c r="C20" s="22"/>
      <c r="D20" s="22"/>
    </row>
    <row r="21" spans="1:4" ht="18.75" customHeight="1">
      <c r="A21" s="22"/>
      <c r="B21" s="22"/>
      <c r="C21" s="22"/>
      <c r="D21" s="22"/>
    </row>
    <row r="22" spans="1:4" ht="18.75" customHeight="1">
      <c r="A22" s="22"/>
      <c r="B22" s="22"/>
      <c r="C22" s="22"/>
      <c r="D22" s="22"/>
    </row>
    <row r="23" spans="1:4" ht="18.75" customHeight="1">
      <c r="A23" s="22"/>
      <c r="B23" s="22"/>
      <c r="C23" s="22"/>
      <c r="D23" s="22"/>
    </row>
    <row r="24" spans="1:4" ht="18.75" customHeight="1">
      <c r="A24" s="22"/>
      <c r="B24" s="22"/>
      <c r="C24" s="22"/>
      <c r="D24" s="22"/>
    </row>
    <row r="25" spans="1:4" ht="18.75" customHeight="1">
      <c r="A25" s="22"/>
      <c r="B25" s="22"/>
      <c r="C25" s="22"/>
      <c r="D25" s="22"/>
    </row>
    <row r="26" spans="1:4" ht="18.75" customHeight="1">
      <c r="A26" s="22"/>
      <c r="B26" s="22"/>
      <c r="C26" s="22"/>
      <c r="D26" s="22"/>
    </row>
    <row r="27" spans="1:4" ht="18.75" customHeight="1">
      <c r="A27" s="22"/>
      <c r="B27" s="22"/>
      <c r="C27" s="22"/>
      <c r="D27" s="22"/>
    </row>
    <row r="28" spans="1:4" ht="18.75" customHeight="1">
      <c r="A28" s="22"/>
      <c r="B28" s="22"/>
      <c r="C28" s="22"/>
      <c r="D28" s="22"/>
    </row>
    <row r="29" spans="1:5" ht="18.75" customHeight="1">
      <c r="A29" s="22"/>
      <c r="B29" s="22"/>
      <c r="C29" s="22"/>
      <c r="D29" s="22"/>
      <c r="E29" s="22"/>
    </row>
    <row r="30" spans="1:5" ht="12.75">
      <c r="A30" s="22"/>
      <c r="B30" s="22"/>
      <c r="C30" s="22"/>
      <c r="D30" s="22"/>
      <c r="E30" s="22"/>
    </row>
  </sheetData>
  <mergeCells count="5">
    <mergeCell ref="A2:D2"/>
    <mergeCell ref="A14:B14"/>
    <mergeCell ref="F1:H1"/>
    <mergeCell ref="F2:G2"/>
    <mergeCell ref="A1:D1"/>
  </mergeCell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Foglio12">
    <tabColor indexed="57"/>
  </sheetPr>
  <dimension ref="A1:I126"/>
  <sheetViews>
    <sheetView workbookViewId="0" topLeftCell="A31">
      <selection activeCell="L8" sqref="L8"/>
    </sheetView>
  </sheetViews>
  <sheetFormatPr defaultColWidth="8.8515625" defaultRowHeight="12.75"/>
  <cols>
    <col min="1" max="1" width="41.140625" style="9" customWidth="1"/>
    <col min="2" max="2" width="15.7109375" style="9" customWidth="1"/>
    <col min="3" max="4" width="7.7109375" style="9" customWidth="1"/>
    <col min="5" max="5" width="11.421875" style="9" customWidth="1"/>
    <col min="6" max="7" width="12.00390625" style="9" customWidth="1"/>
    <col min="8" max="8" width="16.421875" style="9" customWidth="1"/>
    <col min="9" max="9" width="18.28125" style="187" customWidth="1"/>
    <col min="10" max="16384" width="8.8515625" style="9" customWidth="1"/>
  </cols>
  <sheetData>
    <row r="1" spans="1:9" ht="30" customHeight="1">
      <c r="A1" s="297" t="s">
        <v>65</v>
      </c>
      <c r="B1" s="297"/>
      <c r="C1" s="297"/>
      <c r="D1" s="297"/>
      <c r="E1" s="297"/>
      <c r="F1" s="297"/>
      <c r="G1" s="297"/>
      <c r="H1" s="297"/>
      <c r="I1" s="297"/>
    </row>
    <row r="2" spans="1:9" ht="73.5" customHeight="1">
      <c r="A2" s="282" t="s">
        <v>200</v>
      </c>
      <c r="B2" s="282"/>
      <c r="C2" s="282"/>
      <c r="D2" s="282"/>
      <c r="E2" s="282"/>
      <c r="F2" s="282"/>
      <c r="G2" s="282"/>
      <c r="H2" s="282"/>
      <c r="I2" s="282"/>
    </row>
    <row r="3" spans="1:9" ht="30.75" customHeight="1">
      <c r="A3" s="24" t="s">
        <v>66</v>
      </c>
      <c r="B3" s="24" t="s">
        <v>68</v>
      </c>
      <c r="C3" s="8" t="s">
        <v>33</v>
      </c>
      <c r="D3" s="8" t="s">
        <v>34</v>
      </c>
      <c r="E3" s="8" t="s">
        <v>154</v>
      </c>
      <c r="F3" s="8" t="s">
        <v>81</v>
      </c>
      <c r="G3" s="8" t="s">
        <v>67</v>
      </c>
      <c r="H3" s="8" t="s">
        <v>79</v>
      </c>
      <c r="I3" s="183" t="s">
        <v>80</v>
      </c>
    </row>
    <row r="4" spans="1:9" ht="15" customHeight="1">
      <c r="A4" s="86" t="s">
        <v>16</v>
      </c>
      <c r="B4" s="23"/>
      <c r="C4" s="134"/>
      <c r="D4" s="134"/>
      <c r="E4" s="134"/>
      <c r="F4" s="134"/>
      <c r="G4" s="135"/>
      <c r="H4" s="134"/>
      <c r="I4" s="221"/>
    </row>
    <row r="5" spans="1:9" ht="15" customHeight="1">
      <c r="A5" s="266"/>
      <c r="B5" s="66">
        <v>1</v>
      </c>
      <c r="C5" s="66"/>
      <c r="D5" s="66">
        <v>1</v>
      </c>
      <c r="E5" s="66">
        <v>1</v>
      </c>
      <c r="F5" s="66"/>
      <c r="G5" s="66">
        <v>1910</v>
      </c>
      <c r="H5" s="7">
        <v>189</v>
      </c>
      <c r="I5" s="198">
        <v>47.5</v>
      </c>
    </row>
    <row r="6" spans="1:9" ht="15" customHeight="1">
      <c r="A6" s="266"/>
      <c r="B6" s="66">
        <v>1</v>
      </c>
      <c r="C6" s="66"/>
      <c r="D6" s="66">
        <v>1</v>
      </c>
      <c r="E6" s="66">
        <v>1</v>
      </c>
      <c r="F6" s="66"/>
      <c r="G6" s="66">
        <v>1926</v>
      </c>
      <c r="H6" s="7">
        <v>365</v>
      </c>
      <c r="I6" s="198">
        <v>47.8</v>
      </c>
    </row>
    <row r="7" spans="1:9" ht="15" customHeight="1">
      <c r="A7" s="266"/>
      <c r="B7" s="66">
        <v>1</v>
      </c>
      <c r="C7" s="66">
        <v>1</v>
      </c>
      <c r="D7" s="66"/>
      <c r="E7" s="66">
        <v>1</v>
      </c>
      <c r="F7" s="66"/>
      <c r="G7" s="66">
        <v>1943</v>
      </c>
      <c r="H7" s="7">
        <v>32</v>
      </c>
      <c r="I7" s="198">
        <v>47.5</v>
      </c>
    </row>
    <row r="8" spans="1:9" ht="15" customHeight="1">
      <c r="A8" s="266"/>
      <c r="B8" s="66">
        <v>1</v>
      </c>
      <c r="C8" s="66"/>
      <c r="D8" s="66">
        <v>1</v>
      </c>
      <c r="E8" s="66">
        <v>1</v>
      </c>
      <c r="F8" s="66"/>
      <c r="G8" s="66">
        <v>1927</v>
      </c>
      <c r="H8" s="7">
        <v>215</v>
      </c>
      <c r="I8" s="198">
        <v>47.8</v>
      </c>
    </row>
    <row r="9" spans="1:9" ht="15" customHeight="1">
      <c r="A9" s="266"/>
      <c r="B9" s="66">
        <v>1</v>
      </c>
      <c r="C9" s="66"/>
      <c r="D9" s="66">
        <v>1</v>
      </c>
      <c r="E9" s="66">
        <v>1</v>
      </c>
      <c r="F9" s="66"/>
      <c r="G9" s="66">
        <v>1927</v>
      </c>
      <c r="H9" s="7">
        <v>144</v>
      </c>
      <c r="I9" s="198">
        <v>47.5</v>
      </c>
    </row>
    <row r="10" spans="1:9" ht="15" customHeight="1">
      <c r="A10" s="266"/>
      <c r="B10" s="66">
        <v>1</v>
      </c>
      <c r="C10" s="66"/>
      <c r="D10" s="66">
        <v>1</v>
      </c>
      <c r="E10" s="66">
        <v>1</v>
      </c>
      <c r="F10" s="66"/>
      <c r="G10" s="66">
        <v>1923</v>
      </c>
      <c r="H10" s="7">
        <v>194</v>
      </c>
      <c r="I10" s="198">
        <v>47.5</v>
      </c>
    </row>
    <row r="11" spans="1:9" ht="15" customHeight="1">
      <c r="A11" s="266"/>
      <c r="B11" s="66">
        <v>1</v>
      </c>
      <c r="C11" s="66"/>
      <c r="D11" s="66">
        <v>1</v>
      </c>
      <c r="E11" s="66">
        <v>1</v>
      </c>
      <c r="F11" s="66"/>
      <c r="G11" s="66">
        <v>1934</v>
      </c>
      <c r="H11" s="7">
        <v>365</v>
      </c>
      <c r="I11" s="198">
        <v>47.8</v>
      </c>
    </row>
    <row r="12" spans="1:9" ht="15" customHeight="1">
      <c r="A12" s="266"/>
      <c r="B12" s="66">
        <v>1</v>
      </c>
      <c r="C12" s="66"/>
      <c r="D12" s="66">
        <v>1</v>
      </c>
      <c r="E12" s="66">
        <v>1</v>
      </c>
      <c r="F12" s="66"/>
      <c r="G12" s="66">
        <v>1913</v>
      </c>
      <c r="H12" s="7">
        <v>304</v>
      </c>
      <c r="I12" s="198">
        <v>47.8</v>
      </c>
    </row>
    <row r="13" spans="1:9" ht="15" customHeight="1">
      <c r="A13" s="266"/>
      <c r="B13" s="66">
        <v>1</v>
      </c>
      <c r="C13" s="66"/>
      <c r="D13" s="66">
        <v>1</v>
      </c>
      <c r="E13" s="66">
        <v>1</v>
      </c>
      <c r="F13" s="66"/>
      <c r="G13" s="66">
        <v>1922</v>
      </c>
      <c r="H13" s="7">
        <v>171</v>
      </c>
      <c r="I13" s="198">
        <v>48.1</v>
      </c>
    </row>
    <row r="14" spans="1:9" ht="15" customHeight="1">
      <c r="A14" s="266"/>
      <c r="B14" s="66">
        <v>1</v>
      </c>
      <c r="C14" s="66"/>
      <c r="D14" s="66">
        <v>1</v>
      </c>
      <c r="E14" s="66">
        <v>1</v>
      </c>
      <c r="F14" s="66"/>
      <c r="G14" s="66">
        <v>1924</v>
      </c>
      <c r="H14" s="7">
        <v>160</v>
      </c>
      <c r="I14" s="198">
        <v>47.8</v>
      </c>
    </row>
    <row r="15" spans="1:9" ht="15" customHeight="1">
      <c r="A15" s="266"/>
      <c r="B15" s="66">
        <v>1</v>
      </c>
      <c r="C15" s="66"/>
      <c r="D15" s="66">
        <v>1</v>
      </c>
      <c r="E15" s="66">
        <v>1</v>
      </c>
      <c r="F15" s="66"/>
      <c r="G15" s="66">
        <v>1925</v>
      </c>
      <c r="H15" s="7">
        <v>365</v>
      </c>
      <c r="I15" s="198">
        <v>47.8</v>
      </c>
    </row>
    <row r="16" spans="1:9" ht="15" customHeight="1">
      <c r="A16" s="266"/>
      <c r="B16" s="66">
        <v>1</v>
      </c>
      <c r="C16" s="66"/>
      <c r="D16" s="66">
        <v>1</v>
      </c>
      <c r="E16" s="66">
        <v>1</v>
      </c>
      <c r="F16" s="66"/>
      <c r="G16" s="66">
        <v>1933</v>
      </c>
      <c r="H16" s="7">
        <v>311</v>
      </c>
      <c r="I16" s="198">
        <v>47.8</v>
      </c>
    </row>
    <row r="17" spans="1:9" ht="15" customHeight="1">
      <c r="A17" s="266"/>
      <c r="B17" s="66">
        <v>1</v>
      </c>
      <c r="C17" s="66">
        <v>1</v>
      </c>
      <c r="D17" s="66"/>
      <c r="E17" s="66">
        <v>1</v>
      </c>
      <c r="F17" s="66"/>
      <c r="G17" s="66">
        <v>1922</v>
      </c>
      <c r="H17" s="7">
        <v>365</v>
      </c>
      <c r="I17" s="198">
        <v>47.8</v>
      </c>
    </row>
    <row r="18" spans="1:9" ht="15" customHeight="1">
      <c r="A18" s="266"/>
      <c r="B18" s="66">
        <v>1</v>
      </c>
      <c r="C18" s="66"/>
      <c r="D18" s="66">
        <v>1</v>
      </c>
      <c r="E18" s="66">
        <v>1</v>
      </c>
      <c r="F18" s="66"/>
      <c r="G18" s="66">
        <v>1937</v>
      </c>
      <c r="H18" s="7">
        <v>27</v>
      </c>
      <c r="I18" s="198">
        <v>47.5</v>
      </c>
    </row>
    <row r="19" spans="1:9" s="19" customFormat="1" ht="15" customHeight="1">
      <c r="A19" s="84" t="s">
        <v>37</v>
      </c>
      <c r="B19" s="136">
        <f>SUM(B5:B18)</f>
        <v>14</v>
      </c>
      <c r="C19" s="136">
        <f>SUM(C5:C18)</f>
        <v>2</v>
      </c>
      <c r="D19" s="136">
        <f>SUM(D5:D18)</f>
        <v>12</v>
      </c>
      <c r="E19" s="136">
        <f>SUM(E5:E18)</f>
        <v>14</v>
      </c>
      <c r="F19" s="136"/>
      <c r="G19" s="136"/>
      <c r="H19" s="82"/>
      <c r="I19" s="199"/>
    </row>
    <row r="20" spans="1:9" s="19" customFormat="1" ht="15" customHeight="1">
      <c r="A20" s="86" t="s">
        <v>17</v>
      </c>
      <c r="B20" s="25"/>
      <c r="C20" s="138"/>
      <c r="D20" s="138"/>
      <c r="E20" s="138"/>
      <c r="F20" s="138"/>
      <c r="G20" s="138"/>
      <c r="H20" s="24"/>
      <c r="I20" s="203"/>
    </row>
    <row r="21" spans="1:9" ht="15" customHeight="1">
      <c r="A21" s="266"/>
      <c r="B21" s="7">
        <v>1</v>
      </c>
      <c r="C21" s="7"/>
      <c r="D21" s="66">
        <v>1</v>
      </c>
      <c r="E21" s="66">
        <v>1</v>
      </c>
      <c r="F21" s="66"/>
      <c r="G21" s="7">
        <v>1940</v>
      </c>
      <c r="H21" s="7">
        <v>113</v>
      </c>
      <c r="I21" s="198">
        <v>47.5</v>
      </c>
    </row>
    <row r="22" spans="1:9" ht="15" customHeight="1">
      <c r="A22" s="266"/>
      <c r="B22" s="7">
        <v>1</v>
      </c>
      <c r="C22" s="7"/>
      <c r="D22" s="66">
        <v>1</v>
      </c>
      <c r="E22" s="66">
        <v>1</v>
      </c>
      <c r="F22" s="66"/>
      <c r="G22" s="7">
        <v>1930</v>
      </c>
      <c r="H22" s="7">
        <v>365</v>
      </c>
      <c r="I22" s="198">
        <v>47.8</v>
      </c>
    </row>
    <row r="23" spans="1:9" ht="15" customHeight="1">
      <c r="A23" s="266"/>
      <c r="B23" s="7">
        <v>1</v>
      </c>
      <c r="C23" s="7"/>
      <c r="D23" s="66">
        <v>1</v>
      </c>
      <c r="E23" s="66">
        <v>1</v>
      </c>
      <c r="F23" s="66"/>
      <c r="G23" s="7">
        <v>1924</v>
      </c>
      <c r="H23" s="7">
        <v>365</v>
      </c>
      <c r="I23" s="198">
        <v>47.8</v>
      </c>
    </row>
    <row r="24" spans="1:9" ht="15" customHeight="1">
      <c r="A24" s="266"/>
      <c r="B24" s="7">
        <v>1</v>
      </c>
      <c r="C24" s="7"/>
      <c r="D24" s="66">
        <v>1</v>
      </c>
      <c r="E24" s="66">
        <v>1</v>
      </c>
      <c r="F24" s="66"/>
      <c r="G24" s="7">
        <v>1916</v>
      </c>
      <c r="H24" s="7">
        <v>4</v>
      </c>
      <c r="I24" s="198">
        <v>48.1</v>
      </c>
    </row>
    <row r="25" spans="1:9" ht="15" customHeight="1">
      <c r="A25" s="266"/>
      <c r="B25" s="7">
        <v>1</v>
      </c>
      <c r="C25" s="7">
        <v>1</v>
      </c>
      <c r="D25" s="66"/>
      <c r="E25" s="66">
        <v>1</v>
      </c>
      <c r="F25" s="66"/>
      <c r="G25" s="7">
        <v>1943</v>
      </c>
      <c r="H25" s="7">
        <v>365</v>
      </c>
      <c r="I25" s="198">
        <v>47.8</v>
      </c>
    </row>
    <row r="26" spans="1:9" ht="15" customHeight="1">
      <c r="A26" s="266"/>
      <c r="B26" s="7">
        <v>1</v>
      </c>
      <c r="C26" s="7"/>
      <c r="D26" s="66">
        <v>1</v>
      </c>
      <c r="E26" s="66">
        <v>1</v>
      </c>
      <c r="F26" s="66"/>
      <c r="G26" s="7">
        <v>1916</v>
      </c>
      <c r="H26" s="7">
        <v>365</v>
      </c>
      <c r="I26" s="198">
        <v>47.8</v>
      </c>
    </row>
    <row r="27" spans="1:9" ht="15" customHeight="1">
      <c r="A27" s="266"/>
      <c r="B27" s="7">
        <v>1</v>
      </c>
      <c r="C27" s="7">
        <v>1</v>
      </c>
      <c r="D27" s="66"/>
      <c r="E27" s="66">
        <v>1</v>
      </c>
      <c r="F27" s="66"/>
      <c r="G27" s="7">
        <v>1941</v>
      </c>
      <c r="H27" s="7">
        <v>158</v>
      </c>
      <c r="I27" s="198">
        <v>48.1</v>
      </c>
    </row>
    <row r="28" spans="1:9" ht="15" customHeight="1">
      <c r="A28" s="266"/>
      <c r="B28" s="7">
        <v>1</v>
      </c>
      <c r="C28" s="7">
        <v>1</v>
      </c>
      <c r="D28" s="66"/>
      <c r="E28" s="66">
        <v>1</v>
      </c>
      <c r="F28" s="66"/>
      <c r="G28" s="7">
        <v>1920</v>
      </c>
      <c r="H28" s="7">
        <v>337</v>
      </c>
      <c r="I28" s="198">
        <v>47.8</v>
      </c>
    </row>
    <row r="29" spans="1:9" ht="15" customHeight="1">
      <c r="A29" s="266"/>
      <c r="B29" s="7">
        <v>1</v>
      </c>
      <c r="C29" s="7"/>
      <c r="D29" s="66">
        <v>1</v>
      </c>
      <c r="E29" s="66">
        <v>1</v>
      </c>
      <c r="F29" s="66"/>
      <c r="G29" s="7">
        <v>1916</v>
      </c>
      <c r="H29" s="7">
        <v>365</v>
      </c>
      <c r="I29" s="198">
        <v>47.8</v>
      </c>
    </row>
    <row r="30" spans="1:9" ht="15" customHeight="1">
      <c r="A30" s="266"/>
      <c r="B30" s="7">
        <v>1</v>
      </c>
      <c r="C30" s="7"/>
      <c r="D30" s="66">
        <v>1</v>
      </c>
      <c r="E30" s="66">
        <v>1</v>
      </c>
      <c r="F30" s="66"/>
      <c r="G30" s="7">
        <v>1928</v>
      </c>
      <c r="H30" s="7">
        <v>73</v>
      </c>
      <c r="I30" s="198">
        <v>47.5</v>
      </c>
    </row>
    <row r="31" spans="1:9" ht="15" customHeight="1">
      <c r="A31" s="266"/>
      <c r="B31" s="7">
        <v>1</v>
      </c>
      <c r="C31" s="7"/>
      <c r="D31" s="66">
        <v>1</v>
      </c>
      <c r="E31" s="66">
        <v>1</v>
      </c>
      <c r="F31" s="66"/>
      <c r="G31" s="7">
        <v>1930</v>
      </c>
      <c r="H31" s="7">
        <v>7</v>
      </c>
      <c r="I31" s="198">
        <v>47.5</v>
      </c>
    </row>
    <row r="32" spans="1:9" ht="15" customHeight="1">
      <c r="A32" s="266"/>
      <c r="B32" s="7">
        <v>1</v>
      </c>
      <c r="C32" s="7"/>
      <c r="D32" s="66">
        <v>1</v>
      </c>
      <c r="E32" s="66">
        <v>1</v>
      </c>
      <c r="F32" s="66"/>
      <c r="G32" s="7">
        <v>1920</v>
      </c>
      <c r="H32" s="7">
        <v>120</v>
      </c>
      <c r="I32" s="198">
        <v>47.5</v>
      </c>
    </row>
    <row r="33" spans="1:9" ht="15" customHeight="1">
      <c r="A33" s="266"/>
      <c r="B33" s="7">
        <v>1</v>
      </c>
      <c r="C33" s="7"/>
      <c r="D33" s="66">
        <v>1</v>
      </c>
      <c r="E33" s="66">
        <v>1</v>
      </c>
      <c r="F33" s="66"/>
      <c r="G33" s="7">
        <v>1915</v>
      </c>
      <c r="H33" s="7">
        <v>365</v>
      </c>
      <c r="I33" s="198">
        <v>47.8</v>
      </c>
    </row>
    <row r="34" spans="1:9" ht="15" customHeight="1">
      <c r="A34" s="266"/>
      <c r="B34" s="7">
        <v>1</v>
      </c>
      <c r="C34" s="7"/>
      <c r="D34" s="66">
        <v>1</v>
      </c>
      <c r="E34" s="66">
        <v>1</v>
      </c>
      <c r="F34" s="66"/>
      <c r="G34" s="7">
        <v>1914</v>
      </c>
      <c r="H34" s="7">
        <v>365</v>
      </c>
      <c r="I34" s="198">
        <v>47.8</v>
      </c>
    </row>
    <row r="35" spans="1:9" ht="15" customHeight="1">
      <c r="A35" s="266"/>
      <c r="B35" s="7">
        <v>1</v>
      </c>
      <c r="C35" s="7"/>
      <c r="D35" s="66">
        <v>1</v>
      </c>
      <c r="E35" s="66">
        <v>1</v>
      </c>
      <c r="F35" s="66"/>
      <c r="G35" s="7">
        <v>1921</v>
      </c>
      <c r="H35" s="7">
        <v>122</v>
      </c>
      <c r="I35" s="198">
        <v>48.1</v>
      </c>
    </row>
    <row r="36" spans="1:9" ht="15" customHeight="1">
      <c r="A36" s="266"/>
      <c r="B36" s="7">
        <v>1</v>
      </c>
      <c r="C36" s="7"/>
      <c r="D36" s="66">
        <v>1</v>
      </c>
      <c r="E36" s="66">
        <v>1</v>
      </c>
      <c r="F36" s="66"/>
      <c r="G36" s="7">
        <v>1907</v>
      </c>
      <c r="H36" s="7">
        <v>365</v>
      </c>
      <c r="I36" s="198">
        <v>47.8</v>
      </c>
    </row>
    <row r="37" spans="1:9" ht="15" customHeight="1">
      <c r="A37" s="266"/>
      <c r="B37" s="7">
        <v>1</v>
      </c>
      <c r="C37" s="7"/>
      <c r="D37" s="66">
        <v>1</v>
      </c>
      <c r="E37" s="66">
        <v>1</v>
      </c>
      <c r="F37" s="66"/>
      <c r="G37" s="7">
        <v>1936</v>
      </c>
      <c r="H37" s="7">
        <v>365</v>
      </c>
      <c r="I37" s="198">
        <v>47.8</v>
      </c>
    </row>
    <row r="38" spans="1:9" ht="15" customHeight="1">
      <c r="A38" s="266"/>
      <c r="B38" s="7">
        <v>1</v>
      </c>
      <c r="C38" s="7">
        <v>1</v>
      </c>
      <c r="D38" s="66"/>
      <c r="E38" s="66">
        <v>1</v>
      </c>
      <c r="F38" s="66"/>
      <c r="G38" s="7">
        <v>1938</v>
      </c>
      <c r="H38" s="7">
        <v>365</v>
      </c>
      <c r="I38" s="198">
        <v>47.8</v>
      </c>
    </row>
    <row r="39" spans="1:9" ht="15" customHeight="1">
      <c r="A39" s="266"/>
      <c r="B39" s="7">
        <v>1</v>
      </c>
      <c r="C39" s="7"/>
      <c r="D39" s="66">
        <v>1</v>
      </c>
      <c r="E39" s="66">
        <v>1</v>
      </c>
      <c r="F39" s="66"/>
      <c r="G39" s="7">
        <v>1915</v>
      </c>
      <c r="H39" s="7">
        <v>365</v>
      </c>
      <c r="I39" s="198">
        <v>47.8</v>
      </c>
    </row>
    <row r="40" spans="1:9" ht="15" customHeight="1">
      <c r="A40" s="266"/>
      <c r="B40" s="7">
        <v>1</v>
      </c>
      <c r="C40" s="7"/>
      <c r="D40" s="66">
        <v>1</v>
      </c>
      <c r="E40" s="66">
        <v>1</v>
      </c>
      <c r="F40" s="66"/>
      <c r="G40" s="7">
        <v>1925</v>
      </c>
      <c r="H40" s="7">
        <v>365</v>
      </c>
      <c r="I40" s="198">
        <v>47.8</v>
      </c>
    </row>
    <row r="41" spans="1:9" ht="15" customHeight="1">
      <c r="A41" s="266"/>
      <c r="B41" s="7">
        <v>1</v>
      </c>
      <c r="C41" s="7"/>
      <c r="D41" s="66">
        <v>1</v>
      </c>
      <c r="E41" s="66">
        <v>1</v>
      </c>
      <c r="F41" s="66"/>
      <c r="G41" s="7">
        <v>1936</v>
      </c>
      <c r="H41" s="7">
        <v>281</v>
      </c>
      <c r="I41" s="198">
        <v>47.8</v>
      </c>
    </row>
    <row r="42" spans="1:9" ht="15" customHeight="1">
      <c r="A42" s="266"/>
      <c r="B42" s="7">
        <v>1</v>
      </c>
      <c r="C42" s="7"/>
      <c r="D42" s="66">
        <v>1</v>
      </c>
      <c r="E42" s="66">
        <v>1</v>
      </c>
      <c r="F42" s="66"/>
      <c r="G42" s="7">
        <v>1929</v>
      </c>
      <c r="H42" s="7">
        <v>132</v>
      </c>
      <c r="I42" s="198">
        <v>48.1</v>
      </c>
    </row>
    <row r="43" spans="1:9" ht="15" customHeight="1">
      <c r="A43" s="266"/>
      <c r="B43" s="7">
        <v>1</v>
      </c>
      <c r="C43" s="7">
        <v>1</v>
      </c>
      <c r="D43" s="66"/>
      <c r="E43" s="66">
        <v>1</v>
      </c>
      <c r="F43" s="66"/>
      <c r="G43" s="7">
        <v>1923</v>
      </c>
      <c r="H43" s="7">
        <v>365</v>
      </c>
      <c r="I43" s="198">
        <v>47.8</v>
      </c>
    </row>
    <row r="44" spans="1:9" ht="15" customHeight="1">
      <c r="A44" s="266"/>
      <c r="B44" s="7">
        <v>1</v>
      </c>
      <c r="C44" s="7">
        <v>1</v>
      </c>
      <c r="D44" s="66"/>
      <c r="E44" s="66">
        <v>1</v>
      </c>
      <c r="F44" s="66"/>
      <c r="G44" s="7">
        <v>1923</v>
      </c>
      <c r="H44" s="7">
        <v>263</v>
      </c>
      <c r="I44" s="198">
        <v>47.8</v>
      </c>
    </row>
    <row r="45" spans="1:9" ht="15" customHeight="1">
      <c r="A45" s="266"/>
      <c r="B45" s="7">
        <v>1</v>
      </c>
      <c r="C45" s="7"/>
      <c r="D45" s="66">
        <v>1</v>
      </c>
      <c r="E45" s="66">
        <v>1</v>
      </c>
      <c r="F45" s="66"/>
      <c r="G45" s="7">
        <v>1919</v>
      </c>
      <c r="H45" s="7">
        <v>68</v>
      </c>
      <c r="I45" s="198">
        <v>48.1</v>
      </c>
    </row>
    <row r="46" spans="1:9" ht="15" customHeight="1">
      <c r="A46" s="266"/>
      <c r="B46" s="7">
        <v>1</v>
      </c>
      <c r="C46" s="7">
        <v>1</v>
      </c>
      <c r="D46" s="66"/>
      <c r="E46" s="66">
        <v>1</v>
      </c>
      <c r="F46" s="66"/>
      <c r="G46" s="7">
        <v>1923</v>
      </c>
      <c r="H46" s="7">
        <v>13</v>
      </c>
      <c r="I46" s="198">
        <v>48.1</v>
      </c>
    </row>
    <row r="47" spans="1:9" s="19" customFormat="1" ht="15" customHeight="1">
      <c r="A47" s="84" t="s">
        <v>38</v>
      </c>
      <c r="B47" s="82">
        <f>SUM(B21:B46)</f>
        <v>26</v>
      </c>
      <c r="C47" s="82">
        <f>SUM(C21:C46)</f>
        <v>7</v>
      </c>
      <c r="D47" s="136">
        <f>SUM(D21:D46)</f>
        <v>19</v>
      </c>
      <c r="E47" s="136">
        <f>SUM(E21:E46)</f>
        <v>26</v>
      </c>
      <c r="F47" s="136"/>
      <c r="G47" s="82"/>
      <c r="H47" s="82"/>
      <c r="I47" s="199"/>
    </row>
    <row r="48" spans="1:9" s="19" customFormat="1" ht="15" customHeight="1">
      <c r="A48" s="86" t="s">
        <v>18</v>
      </c>
      <c r="B48" s="25"/>
      <c r="C48" s="24"/>
      <c r="D48" s="138"/>
      <c r="E48" s="138"/>
      <c r="F48" s="138"/>
      <c r="G48" s="24"/>
      <c r="H48" s="24"/>
      <c r="I48" s="203"/>
    </row>
    <row r="49" spans="1:9" ht="15" customHeight="1">
      <c r="A49" s="266"/>
      <c r="B49" s="7">
        <v>1</v>
      </c>
      <c r="C49" s="7"/>
      <c r="D49" s="7">
        <v>1</v>
      </c>
      <c r="E49" s="66">
        <v>1</v>
      </c>
      <c r="F49" s="66"/>
      <c r="G49" s="7">
        <v>1943</v>
      </c>
      <c r="H49" s="7">
        <v>365</v>
      </c>
      <c r="I49" s="198">
        <v>47.8</v>
      </c>
    </row>
    <row r="50" spans="1:9" ht="15" customHeight="1">
      <c r="A50" s="266"/>
      <c r="B50" s="7">
        <v>1</v>
      </c>
      <c r="C50" s="7"/>
      <c r="D50" s="7">
        <v>1</v>
      </c>
      <c r="E50" s="66">
        <v>1</v>
      </c>
      <c r="F50" s="66"/>
      <c r="G50" s="7">
        <v>1927</v>
      </c>
      <c r="H50" s="7">
        <v>163</v>
      </c>
      <c r="I50" s="198">
        <v>48.1</v>
      </c>
    </row>
    <row r="51" spans="1:9" ht="15" customHeight="1">
      <c r="A51" s="266"/>
      <c r="B51" s="7">
        <v>1</v>
      </c>
      <c r="C51" s="7">
        <v>1</v>
      </c>
      <c r="D51" s="7"/>
      <c r="E51" s="66">
        <v>1</v>
      </c>
      <c r="F51" s="66"/>
      <c r="G51" s="7">
        <v>1941</v>
      </c>
      <c r="H51" s="7">
        <v>19</v>
      </c>
      <c r="I51" s="198">
        <v>48.1</v>
      </c>
    </row>
    <row r="52" spans="1:9" ht="15" customHeight="1">
      <c r="A52" s="84" t="s">
        <v>39</v>
      </c>
      <c r="B52" s="82">
        <f>SUM(B49:B51)</f>
        <v>3</v>
      </c>
      <c r="C52" s="82">
        <f>SUM(C49:C51)</f>
        <v>1</v>
      </c>
      <c r="D52" s="82">
        <f>SUM(D49:D51)</f>
        <v>2</v>
      </c>
      <c r="E52" s="136">
        <f>SUM(E49:E51)</f>
        <v>3</v>
      </c>
      <c r="F52" s="136"/>
      <c r="G52" s="82"/>
      <c r="H52" s="82"/>
      <c r="I52" s="199"/>
    </row>
    <row r="53" spans="1:9" ht="15" customHeight="1">
      <c r="A53" s="86" t="s">
        <v>19</v>
      </c>
      <c r="B53" s="25"/>
      <c r="C53" s="24"/>
      <c r="D53" s="24"/>
      <c r="E53" s="138"/>
      <c r="F53" s="138"/>
      <c r="G53" s="24"/>
      <c r="H53" s="24"/>
      <c r="I53" s="203"/>
    </row>
    <row r="54" spans="1:9" ht="15" customHeight="1">
      <c r="A54" s="266"/>
      <c r="B54" s="7">
        <v>1</v>
      </c>
      <c r="C54" s="7"/>
      <c r="D54" s="7">
        <v>1</v>
      </c>
      <c r="E54" s="66">
        <v>1</v>
      </c>
      <c r="F54" s="66"/>
      <c r="G54" s="7">
        <v>1915</v>
      </c>
      <c r="H54" s="7">
        <v>26</v>
      </c>
      <c r="I54" s="198">
        <v>47.5</v>
      </c>
    </row>
    <row r="55" spans="1:9" ht="15" customHeight="1">
      <c r="A55" s="266"/>
      <c r="B55" s="7">
        <v>1</v>
      </c>
      <c r="C55" s="7"/>
      <c r="D55" s="7">
        <v>1</v>
      </c>
      <c r="E55" s="66">
        <v>1</v>
      </c>
      <c r="F55" s="66"/>
      <c r="G55" s="7">
        <v>1924</v>
      </c>
      <c r="H55" s="7">
        <v>365</v>
      </c>
      <c r="I55" s="198">
        <v>47.8</v>
      </c>
    </row>
    <row r="56" spans="1:9" ht="15" customHeight="1">
      <c r="A56" s="266"/>
      <c r="B56" s="7">
        <v>1</v>
      </c>
      <c r="C56" s="7">
        <v>1</v>
      </c>
      <c r="D56" s="7"/>
      <c r="E56" s="66">
        <v>1</v>
      </c>
      <c r="F56" s="66"/>
      <c r="G56" s="7">
        <v>1924</v>
      </c>
      <c r="H56" s="7">
        <v>79</v>
      </c>
      <c r="I56" s="198">
        <v>47.8</v>
      </c>
    </row>
    <row r="57" spans="1:9" ht="15" customHeight="1">
      <c r="A57" s="266"/>
      <c r="B57" s="7">
        <v>1</v>
      </c>
      <c r="C57" s="7">
        <v>1</v>
      </c>
      <c r="D57" s="7"/>
      <c r="E57" s="66">
        <v>1</v>
      </c>
      <c r="F57" s="66"/>
      <c r="G57" s="7">
        <v>1928</v>
      </c>
      <c r="H57" s="7">
        <v>221</v>
      </c>
      <c r="I57" s="198">
        <v>47.8</v>
      </c>
    </row>
    <row r="58" spans="1:9" ht="15" customHeight="1">
      <c r="A58" s="266"/>
      <c r="B58" s="7">
        <v>1</v>
      </c>
      <c r="C58" s="7">
        <v>1</v>
      </c>
      <c r="D58" s="7"/>
      <c r="E58" s="66">
        <v>1</v>
      </c>
      <c r="F58" s="66"/>
      <c r="G58" s="7">
        <v>1932</v>
      </c>
      <c r="H58" s="7">
        <v>331</v>
      </c>
      <c r="I58" s="198">
        <v>47.8</v>
      </c>
    </row>
    <row r="59" spans="1:9" ht="15" customHeight="1">
      <c r="A59" s="266"/>
      <c r="B59" s="7">
        <v>1</v>
      </c>
      <c r="C59" s="7">
        <v>1</v>
      </c>
      <c r="D59" s="7"/>
      <c r="E59" s="66">
        <v>1</v>
      </c>
      <c r="F59" s="66"/>
      <c r="G59" s="7">
        <v>1943</v>
      </c>
      <c r="H59" s="7">
        <v>100</v>
      </c>
      <c r="I59" s="198">
        <v>48.1</v>
      </c>
    </row>
    <row r="60" spans="1:9" ht="15" customHeight="1">
      <c r="A60" s="266"/>
      <c r="B60" s="7">
        <v>1</v>
      </c>
      <c r="C60" s="7"/>
      <c r="D60" s="7">
        <v>1</v>
      </c>
      <c r="E60" s="66">
        <v>1</v>
      </c>
      <c r="F60" s="66"/>
      <c r="G60" s="7">
        <v>1920</v>
      </c>
      <c r="H60" s="7">
        <v>54</v>
      </c>
      <c r="I60" s="198">
        <v>48.1</v>
      </c>
    </row>
    <row r="61" spans="1:9" ht="15" customHeight="1">
      <c r="A61" s="266"/>
      <c r="B61" s="7">
        <v>1</v>
      </c>
      <c r="C61" s="7">
        <v>1</v>
      </c>
      <c r="D61" s="7"/>
      <c r="E61" s="66">
        <v>1</v>
      </c>
      <c r="F61" s="66"/>
      <c r="G61" s="7">
        <v>1927</v>
      </c>
      <c r="H61" s="7">
        <v>365</v>
      </c>
      <c r="I61" s="198">
        <v>47.8</v>
      </c>
    </row>
    <row r="62" spans="1:9" ht="15" customHeight="1">
      <c r="A62" s="266"/>
      <c r="B62" s="7">
        <v>1</v>
      </c>
      <c r="C62" s="7"/>
      <c r="D62" s="7">
        <v>1</v>
      </c>
      <c r="E62" s="66">
        <v>1</v>
      </c>
      <c r="F62" s="66"/>
      <c r="G62" s="7">
        <v>1924</v>
      </c>
      <c r="H62" s="7">
        <v>365</v>
      </c>
      <c r="I62" s="198">
        <v>47.8</v>
      </c>
    </row>
    <row r="63" spans="1:9" ht="15" customHeight="1">
      <c r="A63" s="266"/>
      <c r="B63" s="7">
        <v>1</v>
      </c>
      <c r="C63" s="7"/>
      <c r="D63" s="7">
        <v>1</v>
      </c>
      <c r="E63" s="66">
        <v>1</v>
      </c>
      <c r="F63" s="66"/>
      <c r="G63" s="7">
        <v>1912</v>
      </c>
      <c r="H63" s="7">
        <v>131</v>
      </c>
      <c r="I63" s="198">
        <v>47.5</v>
      </c>
    </row>
    <row r="64" spans="1:9" ht="15" customHeight="1">
      <c r="A64" s="266"/>
      <c r="B64" s="7">
        <v>1</v>
      </c>
      <c r="C64" s="7"/>
      <c r="D64" s="7">
        <v>1</v>
      </c>
      <c r="E64" s="66">
        <v>1</v>
      </c>
      <c r="F64" s="66"/>
      <c r="G64" s="7">
        <v>1918</v>
      </c>
      <c r="H64" s="7">
        <v>365</v>
      </c>
      <c r="I64" s="198">
        <v>47.8</v>
      </c>
    </row>
    <row r="65" spans="1:9" ht="15" customHeight="1">
      <c r="A65" s="266"/>
      <c r="B65" s="7">
        <v>1</v>
      </c>
      <c r="C65" s="7"/>
      <c r="D65" s="7">
        <v>1</v>
      </c>
      <c r="E65" s="66">
        <v>1</v>
      </c>
      <c r="F65" s="66"/>
      <c r="G65" s="7">
        <v>1923</v>
      </c>
      <c r="H65" s="7">
        <v>273</v>
      </c>
      <c r="I65" s="198">
        <v>47.8</v>
      </c>
    </row>
    <row r="66" spans="1:9" ht="15" customHeight="1">
      <c r="A66" s="266"/>
      <c r="B66" s="7">
        <v>1</v>
      </c>
      <c r="C66" s="7"/>
      <c r="D66" s="7">
        <v>1</v>
      </c>
      <c r="E66" s="66">
        <v>1</v>
      </c>
      <c r="F66" s="66"/>
      <c r="G66" s="7">
        <v>1935</v>
      </c>
      <c r="H66" s="7">
        <v>365</v>
      </c>
      <c r="I66" s="198">
        <v>47.8</v>
      </c>
    </row>
    <row r="67" spans="1:9" ht="15" customHeight="1">
      <c r="A67" s="266"/>
      <c r="B67" s="7">
        <v>1</v>
      </c>
      <c r="C67" s="7"/>
      <c r="D67" s="7">
        <v>1</v>
      </c>
      <c r="E67" s="66">
        <v>1</v>
      </c>
      <c r="F67" s="66"/>
      <c r="G67" s="7">
        <v>1927</v>
      </c>
      <c r="H67" s="7">
        <v>365</v>
      </c>
      <c r="I67" s="198">
        <v>47.8</v>
      </c>
    </row>
    <row r="68" spans="1:9" ht="15" customHeight="1">
      <c r="A68" s="266"/>
      <c r="B68" s="7">
        <v>1</v>
      </c>
      <c r="C68" s="7">
        <v>1</v>
      </c>
      <c r="D68" s="7"/>
      <c r="E68" s="66">
        <v>1</v>
      </c>
      <c r="F68" s="66"/>
      <c r="G68" s="7">
        <v>1925</v>
      </c>
      <c r="H68" s="7">
        <v>47</v>
      </c>
      <c r="I68" s="198">
        <v>48.1</v>
      </c>
    </row>
    <row r="69" spans="1:9" ht="15" customHeight="1">
      <c r="A69" s="266"/>
      <c r="B69" s="7">
        <v>1</v>
      </c>
      <c r="C69" s="7"/>
      <c r="D69" s="7">
        <v>1</v>
      </c>
      <c r="E69" s="66">
        <v>1</v>
      </c>
      <c r="F69" s="66"/>
      <c r="G69" s="7">
        <v>1929</v>
      </c>
      <c r="H69" s="7">
        <v>365</v>
      </c>
      <c r="I69" s="198">
        <v>47.8</v>
      </c>
    </row>
    <row r="70" spans="1:9" ht="15" customHeight="1">
      <c r="A70" s="84" t="s">
        <v>40</v>
      </c>
      <c r="B70" s="82">
        <f>SUM(B54:B69)</f>
        <v>16</v>
      </c>
      <c r="C70" s="82">
        <f>SUM(C54:C69)</f>
        <v>6</v>
      </c>
      <c r="D70" s="82">
        <f>SUM(D54:D69)</f>
        <v>10</v>
      </c>
      <c r="E70" s="136">
        <f>SUM(E54:E69)</f>
        <v>16</v>
      </c>
      <c r="F70" s="136"/>
      <c r="G70" s="82"/>
      <c r="H70" s="82"/>
      <c r="I70" s="199"/>
    </row>
    <row r="71" spans="1:9" ht="15" customHeight="1">
      <c r="A71" s="86" t="s">
        <v>20</v>
      </c>
      <c r="B71" s="25"/>
      <c r="C71" s="24"/>
      <c r="D71" s="24"/>
      <c r="E71" s="138"/>
      <c r="F71" s="138"/>
      <c r="G71" s="24"/>
      <c r="H71" s="24"/>
      <c r="I71" s="203"/>
    </row>
    <row r="72" spans="1:9" ht="15" customHeight="1">
      <c r="A72" s="266"/>
      <c r="B72" s="7">
        <v>1</v>
      </c>
      <c r="C72" s="7"/>
      <c r="D72" s="7">
        <v>1</v>
      </c>
      <c r="E72" s="66">
        <v>1</v>
      </c>
      <c r="F72" s="66"/>
      <c r="G72" s="7">
        <v>1916</v>
      </c>
      <c r="H72" s="7">
        <v>365</v>
      </c>
      <c r="I72" s="198">
        <v>47.8</v>
      </c>
    </row>
    <row r="73" spans="1:9" ht="15" customHeight="1">
      <c r="A73" s="266"/>
      <c r="B73" s="7">
        <v>1</v>
      </c>
      <c r="C73" s="7"/>
      <c r="D73" s="7">
        <v>1</v>
      </c>
      <c r="E73" s="66">
        <v>1</v>
      </c>
      <c r="F73" s="66"/>
      <c r="G73" s="7">
        <v>1925</v>
      </c>
      <c r="H73" s="7">
        <v>305</v>
      </c>
      <c r="I73" s="198">
        <v>47.8</v>
      </c>
    </row>
    <row r="74" spans="1:9" ht="15" customHeight="1">
      <c r="A74" s="266"/>
      <c r="B74" s="7">
        <v>1</v>
      </c>
      <c r="C74" s="7"/>
      <c r="D74" s="7">
        <v>1</v>
      </c>
      <c r="E74" s="66">
        <v>1</v>
      </c>
      <c r="F74" s="66"/>
      <c r="G74" s="7">
        <v>1913</v>
      </c>
      <c r="H74" s="7">
        <v>227</v>
      </c>
      <c r="I74" s="198">
        <v>47.8</v>
      </c>
    </row>
    <row r="75" spans="1:9" ht="15" customHeight="1">
      <c r="A75" s="266"/>
      <c r="B75" s="7">
        <v>1</v>
      </c>
      <c r="C75" s="7"/>
      <c r="D75" s="7">
        <v>1</v>
      </c>
      <c r="E75" s="66">
        <v>1</v>
      </c>
      <c r="F75" s="66"/>
      <c r="G75" s="7">
        <v>1915</v>
      </c>
      <c r="H75" s="7">
        <v>365</v>
      </c>
      <c r="I75" s="198">
        <v>47.8</v>
      </c>
    </row>
    <row r="76" spans="1:9" ht="15" customHeight="1">
      <c r="A76" s="266"/>
      <c r="B76" s="7">
        <v>1</v>
      </c>
      <c r="C76" s="7">
        <v>1</v>
      </c>
      <c r="D76" s="7"/>
      <c r="E76" s="66">
        <v>1</v>
      </c>
      <c r="F76" s="66"/>
      <c r="G76" s="7">
        <v>1918</v>
      </c>
      <c r="H76" s="7">
        <v>84</v>
      </c>
      <c r="I76" s="198">
        <v>47.8</v>
      </c>
    </row>
    <row r="77" spans="1:9" ht="15" customHeight="1">
      <c r="A77" s="266"/>
      <c r="B77" s="7">
        <v>1</v>
      </c>
      <c r="C77" s="7"/>
      <c r="D77" s="7">
        <v>1</v>
      </c>
      <c r="E77" s="66">
        <v>1</v>
      </c>
      <c r="F77" s="66"/>
      <c r="G77" s="7">
        <v>1931</v>
      </c>
      <c r="H77" s="7">
        <v>365</v>
      </c>
      <c r="I77" s="198">
        <v>47.8</v>
      </c>
    </row>
    <row r="78" spans="1:9" ht="15" customHeight="1">
      <c r="A78" s="266"/>
      <c r="B78" s="7">
        <v>1</v>
      </c>
      <c r="C78" s="7"/>
      <c r="D78" s="7">
        <v>1</v>
      </c>
      <c r="E78" s="66">
        <v>1</v>
      </c>
      <c r="F78" s="66"/>
      <c r="G78" s="7">
        <v>1928</v>
      </c>
      <c r="H78" s="7">
        <v>229</v>
      </c>
      <c r="I78" s="198">
        <v>47.8</v>
      </c>
    </row>
    <row r="79" spans="1:9" ht="15" customHeight="1">
      <c r="A79" s="266"/>
      <c r="B79" s="7">
        <v>1</v>
      </c>
      <c r="C79" s="7"/>
      <c r="D79" s="7">
        <v>1</v>
      </c>
      <c r="E79" s="66">
        <v>1</v>
      </c>
      <c r="F79" s="66"/>
      <c r="G79" s="7">
        <v>1914</v>
      </c>
      <c r="H79" s="7">
        <v>365</v>
      </c>
      <c r="I79" s="198">
        <v>47.8</v>
      </c>
    </row>
    <row r="80" spans="1:9" ht="15" customHeight="1">
      <c r="A80" s="266"/>
      <c r="B80" s="7">
        <v>1</v>
      </c>
      <c r="C80" s="7"/>
      <c r="D80" s="7">
        <v>1</v>
      </c>
      <c r="E80" s="66">
        <v>1</v>
      </c>
      <c r="F80" s="66"/>
      <c r="G80" s="7">
        <v>1935</v>
      </c>
      <c r="H80" s="7">
        <v>365</v>
      </c>
      <c r="I80" s="198">
        <v>47.8</v>
      </c>
    </row>
    <row r="81" spans="1:9" ht="15" customHeight="1">
      <c r="A81" s="84" t="s">
        <v>41</v>
      </c>
      <c r="B81" s="82">
        <f>SUM(B72:B80)</f>
        <v>9</v>
      </c>
      <c r="C81" s="82">
        <f>SUM(C72:C80)</f>
        <v>1</v>
      </c>
      <c r="D81" s="82">
        <f>SUM(D72:D80)</f>
        <v>8</v>
      </c>
      <c r="E81" s="136">
        <f>SUM(E72:E80)</f>
        <v>9</v>
      </c>
      <c r="F81" s="136"/>
      <c r="G81" s="82"/>
      <c r="H81" s="82"/>
      <c r="I81" s="199"/>
    </row>
    <row r="82" spans="1:9" ht="15" customHeight="1">
      <c r="A82" s="86" t="s">
        <v>22</v>
      </c>
      <c r="B82" s="25"/>
      <c r="C82" s="24"/>
      <c r="D82" s="24"/>
      <c r="E82" s="138"/>
      <c r="F82" s="138"/>
      <c r="G82" s="24"/>
      <c r="H82" s="24"/>
      <c r="I82" s="203"/>
    </row>
    <row r="83" spans="1:9" ht="15" customHeight="1">
      <c r="A83" s="266"/>
      <c r="B83" s="7">
        <v>1</v>
      </c>
      <c r="C83" s="7"/>
      <c r="D83" s="7">
        <v>1</v>
      </c>
      <c r="E83" s="66">
        <v>1</v>
      </c>
      <c r="F83" s="66"/>
      <c r="G83" s="7">
        <v>1919</v>
      </c>
      <c r="H83" s="7">
        <v>365</v>
      </c>
      <c r="I83" s="198">
        <v>47.8</v>
      </c>
    </row>
    <row r="84" spans="1:9" ht="15" customHeight="1">
      <c r="A84" s="266"/>
      <c r="B84" s="7">
        <v>1</v>
      </c>
      <c r="C84" s="7"/>
      <c r="D84" s="7">
        <v>1</v>
      </c>
      <c r="E84" s="66">
        <v>1</v>
      </c>
      <c r="F84" s="66"/>
      <c r="G84" s="7">
        <v>1927</v>
      </c>
      <c r="H84" s="7">
        <v>365</v>
      </c>
      <c r="I84" s="198">
        <v>47.8</v>
      </c>
    </row>
    <row r="85" spans="1:9" ht="15" customHeight="1">
      <c r="A85" s="266"/>
      <c r="B85" s="7">
        <v>1</v>
      </c>
      <c r="C85" s="7"/>
      <c r="D85" s="7">
        <v>1</v>
      </c>
      <c r="E85" s="66">
        <v>1</v>
      </c>
      <c r="F85" s="66"/>
      <c r="G85" s="7">
        <v>1920</v>
      </c>
      <c r="H85" s="7">
        <v>365</v>
      </c>
      <c r="I85" s="198">
        <v>47.8</v>
      </c>
    </row>
    <row r="86" spans="1:9" ht="15" customHeight="1">
      <c r="A86" s="266"/>
      <c r="B86" s="7">
        <v>1</v>
      </c>
      <c r="C86" s="7"/>
      <c r="D86" s="7">
        <v>1</v>
      </c>
      <c r="E86" s="66">
        <v>1</v>
      </c>
      <c r="F86" s="66"/>
      <c r="G86" s="7">
        <v>1921</v>
      </c>
      <c r="H86" s="7">
        <v>135</v>
      </c>
      <c r="I86" s="198">
        <v>48.1</v>
      </c>
    </row>
    <row r="87" spans="1:9" ht="15" customHeight="1">
      <c r="A87" s="266"/>
      <c r="B87" s="7">
        <v>1</v>
      </c>
      <c r="C87" s="7"/>
      <c r="D87" s="7">
        <v>1</v>
      </c>
      <c r="E87" s="66">
        <v>1</v>
      </c>
      <c r="F87" s="66"/>
      <c r="G87" s="7">
        <v>1927</v>
      </c>
      <c r="H87" s="7">
        <v>365</v>
      </c>
      <c r="I87" s="198">
        <v>47.8</v>
      </c>
    </row>
    <row r="88" spans="1:9" ht="15" customHeight="1">
      <c r="A88" s="84" t="s">
        <v>42</v>
      </c>
      <c r="B88" s="82">
        <f>SUM(B83:B87)</f>
        <v>5</v>
      </c>
      <c r="C88" s="82">
        <v>0</v>
      </c>
      <c r="D88" s="82">
        <f>SUM(D83:D87)</f>
        <v>5</v>
      </c>
      <c r="E88" s="136">
        <f>SUM(E83:E87)</f>
        <v>5</v>
      </c>
      <c r="F88" s="132"/>
      <c r="G88" s="81"/>
      <c r="H88" s="81"/>
      <c r="I88" s="185"/>
    </row>
    <row r="89" spans="1:9" ht="15" customHeight="1">
      <c r="A89" s="86" t="s">
        <v>23</v>
      </c>
      <c r="B89" s="86"/>
      <c r="C89" s="105"/>
      <c r="D89" s="105"/>
      <c r="E89" s="139"/>
      <c r="F89" s="139"/>
      <c r="G89" s="105"/>
      <c r="H89" s="105"/>
      <c r="I89" s="197"/>
    </row>
    <row r="90" spans="1:9" ht="15" customHeight="1">
      <c r="A90" s="266"/>
      <c r="B90" s="7">
        <v>1</v>
      </c>
      <c r="C90" s="7"/>
      <c r="D90" s="7">
        <v>1</v>
      </c>
      <c r="E90" s="66">
        <v>1</v>
      </c>
      <c r="F90" s="66"/>
      <c r="G90" s="7">
        <v>1926</v>
      </c>
      <c r="H90" s="7">
        <v>365</v>
      </c>
      <c r="I90" s="198">
        <v>47.8</v>
      </c>
    </row>
    <row r="91" spans="1:9" ht="15" customHeight="1">
      <c r="A91" s="84" t="s">
        <v>43</v>
      </c>
      <c r="B91" s="82">
        <v>1</v>
      </c>
      <c r="C91" s="82">
        <v>0</v>
      </c>
      <c r="D91" s="82">
        <f>SUM(D90)</f>
        <v>1</v>
      </c>
      <c r="E91" s="136">
        <f>SUM(E90)</f>
        <v>1</v>
      </c>
      <c r="F91" s="136"/>
      <c r="G91" s="82"/>
      <c r="H91" s="82"/>
      <c r="I91" s="199"/>
    </row>
    <row r="92" spans="1:9" ht="15" customHeight="1">
      <c r="A92" s="86" t="s">
        <v>24</v>
      </c>
      <c r="B92" s="25"/>
      <c r="C92" s="24"/>
      <c r="D92" s="24"/>
      <c r="E92" s="138"/>
      <c r="F92" s="138"/>
      <c r="G92" s="24"/>
      <c r="H92" s="24"/>
      <c r="I92" s="203"/>
    </row>
    <row r="93" spans="1:9" ht="15" customHeight="1">
      <c r="A93" s="266"/>
      <c r="B93" s="7">
        <v>1</v>
      </c>
      <c r="C93" s="7"/>
      <c r="D93" s="7">
        <v>1</v>
      </c>
      <c r="E93" s="66">
        <v>1</v>
      </c>
      <c r="F93" s="66"/>
      <c r="G93" s="7">
        <v>1923</v>
      </c>
      <c r="H93" s="7">
        <v>230</v>
      </c>
      <c r="I93" s="198">
        <v>47.8</v>
      </c>
    </row>
    <row r="94" spans="1:9" ht="15" customHeight="1">
      <c r="A94" s="266"/>
      <c r="B94" s="7">
        <v>1</v>
      </c>
      <c r="C94" s="7"/>
      <c r="D94" s="7">
        <v>1</v>
      </c>
      <c r="E94" s="66">
        <v>1</v>
      </c>
      <c r="F94" s="66"/>
      <c r="G94" s="7">
        <v>1921</v>
      </c>
      <c r="H94" s="7">
        <v>183</v>
      </c>
      <c r="I94" s="198">
        <v>47.5</v>
      </c>
    </row>
    <row r="95" spans="1:9" ht="15" customHeight="1">
      <c r="A95" s="266"/>
      <c r="B95" s="7">
        <v>1</v>
      </c>
      <c r="C95" s="7"/>
      <c r="D95" s="7">
        <v>1</v>
      </c>
      <c r="E95" s="66">
        <v>1</v>
      </c>
      <c r="F95" s="66"/>
      <c r="G95" s="7">
        <v>1930</v>
      </c>
      <c r="H95" s="7">
        <v>365</v>
      </c>
      <c r="I95" s="198">
        <v>47.8</v>
      </c>
    </row>
    <row r="96" spans="1:9" ht="15" customHeight="1">
      <c r="A96" s="266"/>
      <c r="B96" s="7">
        <v>1</v>
      </c>
      <c r="C96" s="7"/>
      <c r="D96" s="7">
        <v>1</v>
      </c>
      <c r="E96" s="66">
        <v>1</v>
      </c>
      <c r="F96" s="66"/>
      <c r="G96" s="7">
        <v>1920</v>
      </c>
      <c r="H96" s="7">
        <v>177</v>
      </c>
      <c r="I96" s="198">
        <v>48.1</v>
      </c>
    </row>
    <row r="97" spans="1:9" ht="15" customHeight="1">
      <c r="A97" s="266"/>
      <c r="B97" s="7">
        <v>1</v>
      </c>
      <c r="C97" s="7"/>
      <c r="D97" s="7">
        <v>1</v>
      </c>
      <c r="E97" s="66">
        <v>1</v>
      </c>
      <c r="F97" s="66"/>
      <c r="G97" s="7">
        <v>1917</v>
      </c>
      <c r="H97" s="7">
        <v>365</v>
      </c>
      <c r="I97" s="198">
        <v>47.8</v>
      </c>
    </row>
    <row r="98" spans="1:9" ht="15" customHeight="1">
      <c r="A98" s="266"/>
      <c r="B98" s="7">
        <v>1</v>
      </c>
      <c r="C98" s="7">
        <v>1</v>
      </c>
      <c r="D98" s="7"/>
      <c r="E98" s="66">
        <v>1</v>
      </c>
      <c r="F98" s="66"/>
      <c r="G98" s="7">
        <v>1927</v>
      </c>
      <c r="H98" s="7">
        <v>6</v>
      </c>
      <c r="I98" s="198">
        <v>47.5</v>
      </c>
    </row>
    <row r="99" spans="1:9" ht="15" customHeight="1">
      <c r="A99" s="266"/>
      <c r="B99" s="7">
        <v>1</v>
      </c>
      <c r="C99" s="7"/>
      <c r="D99" s="7">
        <v>1</v>
      </c>
      <c r="E99" s="66">
        <v>1</v>
      </c>
      <c r="F99" s="66"/>
      <c r="G99" s="7">
        <v>1919</v>
      </c>
      <c r="H99" s="7">
        <v>132</v>
      </c>
      <c r="I99" s="198">
        <v>47.5</v>
      </c>
    </row>
    <row r="100" spans="1:9" ht="15" customHeight="1">
      <c r="A100" s="266"/>
      <c r="B100" s="7">
        <v>1</v>
      </c>
      <c r="C100" s="7">
        <v>1</v>
      </c>
      <c r="D100" s="7"/>
      <c r="E100" s="66">
        <v>1</v>
      </c>
      <c r="F100" s="66"/>
      <c r="G100" s="7">
        <v>1930</v>
      </c>
      <c r="H100" s="7">
        <v>3</v>
      </c>
      <c r="I100" s="198">
        <v>47.5</v>
      </c>
    </row>
    <row r="101" spans="1:9" ht="15" customHeight="1">
      <c r="A101" s="266"/>
      <c r="B101" s="7">
        <v>1</v>
      </c>
      <c r="C101" s="7"/>
      <c r="D101" s="7">
        <v>1</v>
      </c>
      <c r="E101" s="66">
        <v>1</v>
      </c>
      <c r="F101" s="66"/>
      <c r="G101" s="7">
        <v>1939</v>
      </c>
      <c r="H101" s="7">
        <v>55</v>
      </c>
      <c r="I101" s="198">
        <v>48.1</v>
      </c>
    </row>
    <row r="102" spans="1:9" ht="15" customHeight="1">
      <c r="A102" s="266"/>
      <c r="B102" s="7">
        <v>1</v>
      </c>
      <c r="C102" s="7"/>
      <c r="D102" s="7">
        <v>1</v>
      </c>
      <c r="E102" s="66">
        <v>1</v>
      </c>
      <c r="F102" s="66"/>
      <c r="G102" s="7">
        <v>1921</v>
      </c>
      <c r="H102" s="7">
        <v>365</v>
      </c>
      <c r="I102" s="198">
        <v>47.8</v>
      </c>
    </row>
    <row r="103" spans="1:9" ht="15" customHeight="1">
      <c r="A103" s="266"/>
      <c r="B103" s="7">
        <v>1</v>
      </c>
      <c r="C103" s="7"/>
      <c r="D103" s="7">
        <v>1</v>
      </c>
      <c r="E103" s="66">
        <v>1</v>
      </c>
      <c r="F103" s="66"/>
      <c r="G103" s="7">
        <v>1920</v>
      </c>
      <c r="H103" s="7">
        <v>365</v>
      </c>
      <c r="I103" s="198">
        <v>47.8</v>
      </c>
    </row>
    <row r="104" spans="1:9" ht="15" customHeight="1">
      <c r="A104" s="266"/>
      <c r="B104" s="7">
        <v>1</v>
      </c>
      <c r="C104" s="7"/>
      <c r="D104" s="7">
        <v>1</v>
      </c>
      <c r="E104" s="66">
        <v>1</v>
      </c>
      <c r="F104" s="66"/>
      <c r="G104" s="7">
        <v>1925</v>
      </c>
      <c r="H104" s="7">
        <v>365</v>
      </c>
      <c r="I104" s="198">
        <v>47.8</v>
      </c>
    </row>
    <row r="105" spans="1:9" ht="15" customHeight="1">
      <c r="A105" s="266"/>
      <c r="B105" s="7">
        <v>1</v>
      </c>
      <c r="C105" s="7">
        <v>1</v>
      </c>
      <c r="D105" s="7"/>
      <c r="E105" s="66">
        <v>1</v>
      </c>
      <c r="F105" s="66"/>
      <c r="G105" s="7">
        <v>1923</v>
      </c>
      <c r="H105" s="7">
        <v>365</v>
      </c>
      <c r="I105" s="198">
        <v>47.8</v>
      </c>
    </row>
    <row r="106" spans="1:9" ht="15" customHeight="1">
      <c r="A106" s="266"/>
      <c r="B106" s="7">
        <v>1</v>
      </c>
      <c r="C106" s="7"/>
      <c r="D106" s="7">
        <v>1</v>
      </c>
      <c r="E106" s="66">
        <v>1</v>
      </c>
      <c r="F106" s="66"/>
      <c r="G106" s="7">
        <v>1922</v>
      </c>
      <c r="H106" s="7">
        <v>179</v>
      </c>
      <c r="I106" s="198">
        <v>47.5</v>
      </c>
    </row>
    <row r="107" spans="1:9" ht="15" customHeight="1">
      <c r="A107" s="266"/>
      <c r="B107" s="7">
        <v>1</v>
      </c>
      <c r="C107" s="7"/>
      <c r="D107" s="7">
        <v>1</v>
      </c>
      <c r="E107" s="66">
        <v>1</v>
      </c>
      <c r="F107" s="66"/>
      <c r="G107" s="7">
        <v>1922</v>
      </c>
      <c r="H107" s="7">
        <v>365</v>
      </c>
      <c r="I107" s="198">
        <v>47.8</v>
      </c>
    </row>
    <row r="108" spans="1:9" ht="15" customHeight="1">
      <c r="A108" s="266"/>
      <c r="B108" s="7">
        <v>1</v>
      </c>
      <c r="C108" s="7"/>
      <c r="D108" s="7">
        <v>1</v>
      </c>
      <c r="E108" s="66">
        <v>1</v>
      </c>
      <c r="F108" s="66"/>
      <c r="G108" s="7">
        <v>1922</v>
      </c>
      <c r="H108" s="7">
        <v>228</v>
      </c>
      <c r="I108" s="198">
        <v>47.8</v>
      </c>
    </row>
    <row r="109" spans="1:9" ht="15" customHeight="1">
      <c r="A109" s="266"/>
      <c r="B109" s="7">
        <v>1</v>
      </c>
      <c r="C109" s="7"/>
      <c r="D109" s="7">
        <v>1</v>
      </c>
      <c r="E109" s="66">
        <v>1</v>
      </c>
      <c r="F109" s="66"/>
      <c r="G109" s="7">
        <v>1926</v>
      </c>
      <c r="H109" s="7">
        <v>66</v>
      </c>
      <c r="I109" s="198">
        <v>48.1</v>
      </c>
    </row>
    <row r="110" spans="1:9" ht="15" customHeight="1">
      <c r="A110" s="266"/>
      <c r="B110" s="7">
        <v>1</v>
      </c>
      <c r="C110" s="7"/>
      <c r="D110" s="7">
        <v>1</v>
      </c>
      <c r="E110" s="66">
        <v>1</v>
      </c>
      <c r="F110" s="66"/>
      <c r="G110" s="7">
        <v>1938</v>
      </c>
      <c r="H110" s="7">
        <v>86</v>
      </c>
      <c r="I110" s="198">
        <v>48.1</v>
      </c>
    </row>
    <row r="111" spans="1:9" ht="15" customHeight="1">
      <c r="A111" s="266"/>
      <c r="B111" s="7">
        <v>1</v>
      </c>
      <c r="C111" s="7"/>
      <c r="D111" s="7">
        <v>1</v>
      </c>
      <c r="E111" s="66">
        <v>1</v>
      </c>
      <c r="F111" s="66"/>
      <c r="G111" s="7">
        <v>1929</v>
      </c>
      <c r="H111" s="7">
        <v>365</v>
      </c>
      <c r="I111" s="198">
        <v>47.8</v>
      </c>
    </row>
    <row r="112" spans="1:9" ht="15" customHeight="1">
      <c r="A112" s="266"/>
      <c r="B112" s="7">
        <v>1</v>
      </c>
      <c r="C112" s="7"/>
      <c r="D112" s="7">
        <v>1</v>
      </c>
      <c r="E112" s="66">
        <v>1</v>
      </c>
      <c r="F112" s="66"/>
      <c r="G112" s="7">
        <v>1923</v>
      </c>
      <c r="H112" s="7">
        <v>181</v>
      </c>
      <c r="I112" s="198">
        <v>48.1</v>
      </c>
    </row>
    <row r="113" spans="1:9" ht="15" customHeight="1">
      <c r="A113" s="266"/>
      <c r="B113" s="7">
        <v>1</v>
      </c>
      <c r="C113" s="7">
        <v>1</v>
      </c>
      <c r="D113" s="7"/>
      <c r="E113" s="66">
        <v>1</v>
      </c>
      <c r="F113" s="66"/>
      <c r="G113" s="7">
        <v>1935</v>
      </c>
      <c r="H113" s="7">
        <v>365</v>
      </c>
      <c r="I113" s="198">
        <v>47.8</v>
      </c>
    </row>
    <row r="114" spans="1:9" ht="15" customHeight="1">
      <c r="A114" s="266"/>
      <c r="B114" s="7">
        <v>1</v>
      </c>
      <c r="C114" s="7">
        <v>1</v>
      </c>
      <c r="D114" s="7"/>
      <c r="E114" s="66">
        <v>1</v>
      </c>
      <c r="F114" s="66"/>
      <c r="G114" s="7">
        <v>1935</v>
      </c>
      <c r="H114" s="7">
        <v>96</v>
      </c>
      <c r="I114" s="198">
        <v>47.5</v>
      </c>
    </row>
    <row r="115" spans="1:9" ht="15" customHeight="1">
      <c r="A115" s="266"/>
      <c r="B115" s="7">
        <v>1</v>
      </c>
      <c r="C115" s="7">
        <v>1</v>
      </c>
      <c r="D115" s="7"/>
      <c r="E115" s="66">
        <v>1</v>
      </c>
      <c r="F115" s="66"/>
      <c r="G115" s="7">
        <v>1931</v>
      </c>
      <c r="H115" s="7">
        <v>365</v>
      </c>
      <c r="I115" s="198">
        <v>47.8</v>
      </c>
    </row>
    <row r="116" spans="1:9" ht="15" customHeight="1">
      <c r="A116" s="266"/>
      <c r="B116" s="7">
        <v>1</v>
      </c>
      <c r="C116" s="7">
        <v>1</v>
      </c>
      <c r="D116" s="7"/>
      <c r="E116" s="66">
        <v>1</v>
      </c>
      <c r="F116" s="66"/>
      <c r="G116" s="7">
        <v>1936</v>
      </c>
      <c r="H116" s="7">
        <v>365</v>
      </c>
      <c r="I116" s="198">
        <v>47.8</v>
      </c>
    </row>
    <row r="117" spans="1:9" ht="15" customHeight="1">
      <c r="A117" s="266"/>
      <c r="B117" s="7">
        <v>1</v>
      </c>
      <c r="C117" s="7">
        <v>1</v>
      </c>
      <c r="D117" s="7"/>
      <c r="E117" s="66">
        <v>1</v>
      </c>
      <c r="F117" s="66"/>
      <c r="G117" s="7">
        <v>1920</v>
      </c>
      <c r="H117" s="7">
        <v>365</v>
      </c>
      <c r="I117" s="198">
        <v>47.8</v>
      </c>
    </row>
    <row r="118" spans="1:9" ht="15" customHeight="1">
      <c r="A118" s="266"/>
      <c r="B118" s="7">
        <v>1</v>
      </c>
      <c r="C118" s="7">
        <v>1</v>
      </c>
      <c r="D118" s="7"/>
      <c r="E118" s="66">
        <v>1</v>
      </c>
      <c r="F118" s="66"/>
      <c r="G118" s="7">
        <v>1927</v>
      </c>
      <c r="H118" s="7">
        <v>365</v>
      </c>
      <c r="I118" s="198">
        <v>47.8</v>
      </c>
    </row>
    <row r="119" spans="1:9" ht="15" customHeight="1">
      <c r="A119" s="266"/>
      <c r="B119" s="7">
        <v>1</v>
      </c>
      <c r="C119" s="7"/>
      <c r="D119" s="7">
        <v>1</v>
      </c>
      <c r="E119" s="66">
        <v>1</v>
      </c>
      <c r="F119" s="66"/>
      <c r="G119" s="7">
        <v>1924</v>
      </c>
      <c r="H119" s="7">
        <v>365</v>
      </c>
      <c r="I119" s="198">
        <v>47.8</v>
      </c>
    </row>
    <row r="120" spans="1:9" ht="15" customHeight="1">
      <c r="A120" s="266"/>
      <c r="B120" s="7">
        <v>1</v>
      </c>
      <c r="C120" s="7"/>
      <c r="D120" s="7">
        <v>1</v>
      </c>
      <c r="E120" s="66">
        <v>1</v>
      </c>
      <c r="F120" s="66"/>
      <c r="G120" s="7">
        <v>1928</v>
      </c>
      <c r="H120" s="7">
        <v>51</v>
      </c>
      <c r="I120" s="198">
        <v>48.1</v>
      </c>
    </row>
    <row r="121" spans="1:9" ht="15" customHeight="1">
      <c r="A121" s="84" t="s">
        <v>44</v>
      </c>
      <c r="B121" s="82">
        <f>SUM(B93:B120)</f>
        <v>28</v>
      </c>
      <c r="C121" s="82">
        <f>SUM(C93:C120)</f>
        <v>9</v>
      </c>
      <c r="D121" s="82">
        <f>SUM(D93:D120)</f>
        <v>19</v>
      </c>
      <c r="E121" s="136">
        <f>SUM(E93:E120)</f>
        <v>28</v>
      </c>
      <c r="F121" s="136"/>
      <c r="G121" s="82"/>
      <c r="H121" s="82"/>
      <c r="I121" s="199"/>
    </row>
    <row r="122" spans="1:9" ht="15" customHeight="1">
      <c r="A122" s="100" t="s">
        <v>56</v>
      </c>
      <c r="B122" s="132">
        <f>B19+B47+B52+B70+B81+B88+B91+B121</f>
        <v>102</v>
      </c>
      <c r="C122" s="132">
        <v>26</v>
      </c>
      <c r="D122" s="81">
        <v>76</v>
      </c>
      <c r="E122" s="132">
        <v>102</v>
      </c>
      <c r="F122" s="132"/>
      <c r="G122" s="81"/>
      <c r="H122" s="81"/>
      <c r="I122" s="185"/>
    </row>
    <row r="123" spans="1:2" ht="18.75" customHeight="1">
      <c r="A123" s="22"/>
      <c r="B123" s="22"/>
    </row>
    <row r="124" spans="1:2" ht="18.75" customHeight="1">
      <c r="A124" s="22"/>
      <c r="B124" s="22"/>
    </row>
    <row r="125" spans="1:2" ht="18.75" customHeight="1">
      <c r="A125" s="22"/>
      <c r="B125" s="22"/>
    </row>
    <row r="126" spans="1:2" ht="18.75" customHeight="1">
      <c r="A126" s="22"/>
      <c r="B126" s="22"/>
    </row>
  </sheetData>
  <mergeCells count="2">
    <mergeCell ref="A1:I1"/>
    <mergeCell ref="A2:I2"/>
  </mergeCells>
  <printOptions/>
  <pageMargins left="0.3937007874015748" right="0.3937007874015748" top="0.984251968503937" bottom="0.984251968503937" header="0.5118110236220472" footer="0.5118110236220472"/>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codeName="Foglio14">
    <tabColor indexed="27"/>
  </sheetPr>
  <dimension ref="A1:L58"/>
  <sheetViews>
    <sheetView workbookViewId="0" topLeftCell="A43">
      <selection activeCell="A49" sqref="A49:A56"/>
    </sheetView>
  </sheetViews>
  <sheetFormatPr defaultColWidth="9.140625" defaultRowHeight="12.75"/>
  <cols>
    <col min="1" max="1" width="40.140625" style="30" customWidth="1"/>
    <col min="2" max="2" width="14.8515625" style="9" customWidth="1"/>
    <col min="3" max="3" width="7.7109375" style="11" customWidth="1"/>
    <col min="4" max="4" width="8.00390625" style="11" customWidth="1"/>
    <col min="5" max="5" width="10.421875" style="11" customWidth="1"/>
    <col min="6" max="6" width="10.57421875" style="9" customWidth="1"/>
    <col min="7" max="7" width="10.8515625" style="9" customWidth="1"/>
    <col min="8" max="8" width="16.8515625" style="205" customWidth="1"/>
    <col min="9" max="9" width="16.57421875" style="206" customWidth="1"/>
    <col min="10" max="10" width="17.57421875" style="206" customWidth="1"/>
    <col min="11" max="11" width="21.140625" style="187" customWidth="1"/>
    <col min="12" max="12" width="15.421875" style="9" customWidth="1"/>
    <col min="13" max="16384" width="9.140625" style="9" customWidth="1"/>
  </cols>
  <sheetData>
    <row r="1" spans="1:12" ht="30" customHeight="1">
      <c r="A1" s="297" t="s">
        <v>3</v>
      </c>
      <c r="B1" s="297"/>
      <c r="C1" s="297"/>
      <c r="D1" s="297"/>
      <c r="E1" s="297"/>
      <c r="F1" s="297"/>
      <c r="G1" s="297"/>
      <c r="H1" s="297"/>
      <c r="I1" s="297"/>
      <c r="J1" s="297"/>
      <c r="K1" s="297"/>
      <c r="L1" s="244">
        <v>40071162</v>
      </c>
    </row>
    <row r="2" spans="1:11" ht="39" customHeight="1">
      <c r="A2" s="317" t="s">
        <v>4</v>
      </c>
      <c r="B2" s="317"/>
      <c r="C2" s="317"/>
      <c r="D2" s="317"/>
      <c r="E2" s="317"/>
      <c r="F2" s="317"/>
      <c r="G2" s="317"/>
      <c r="H2" s="317"/>
      <c r="I2" s="317"/>
      <c r="J2" s="317"/>
      <c r="K2" s="317"/>
    </row>
    <row r="3" spans="1:11" s="156" customFormat="1" ht="30" customHeight="1">
      <c r="A3" s="29" t="s">
        <v>66</v>
      </c>
      <c r="B3" s="29" t="s">
        <v>68</v>
      </c>
      <c r="C3" s="29" t="s">
        <v>33</v>
      </c>
      <c r="D3" s="29" t="s">
        <v>34</v>
      </c>
      <c r="E3" s="29" t="s">
        <v>157</v>
      </c>
      <c r="F3" s="29" t="s">
        <v>158</v>
      </c>
      <c r="G3" s="29" t="s">
        <v>67</v>
      </c>
      <c r="H3" s="195" t="s">
        <v>163</v>
      </c>
      <c r="I3" s="316" t="s">
        <v>54</v>
      </c>
      <c r="J3" s="316" t="s">
        <v>36</v>
      </c>
      <c r="K3" s="196" t="s">
        <v>159</v>
      </c>
    </row>
    <row r="4" spans="1:11" s="156" customFormat="1" ht="15" customHeight="1">
      <c r="A4" s="164" t="s">
        <v>16</v>
      </c>
      <c r="B4" s="139"/>
      <c r="C4" s="139"/>
      <c r="D4" s="139"/>
      <c r="E4" s="139"/>
      <c r="F4" s="139"/>
      <c r="G4" s="139"/>
      <c r="H4" s="197"/>
      <c r="I4" s="197"/>
      <c r="J4" s="197"/>
      <c r="K4" s="197"/>
    </row>
    <row r="5" spans="1:11" s="156" customFormat="1" ht="15" customHeight="1">
      <c r="A5" s="269"/>
      <c r="B5" s="66">
        <v>1</v>
      </c>
      <c r="C5" s="66">
        <v>1</v>
      </c>
      <c r="D5" s="66"/>
      <c r="E5" s="66">
        <v>1</v>
      </c>
      <c r="F5" s="66"/>
      <c r="G5" s="66">
        <v>1943</v>
      </c>
      <c r="H5" s="198">
        <v>866.22</v>
      </c>
      <c r="I5" s="198"/>
      <c r="J5" s="198"/>
      <c r="K5" s="198">
        <f>SUM(H5:J5)</f>
        <v>866.22</v>
      </c>
    </row>
    <row r="6" spans="1:11" s="156" customFormat="1" ht="15" customHeight="1">
      <c r="A6" s="269"/>
      <c r="B6" s="66">
        <v>1</v>
      </c>
      <c r="C6" s="66"/>
      <c r="D6" s="66">
        <v>1</v>
      </c>
      <c r="E6" s="66">
        <v>1</v>
      </c>
      <c r="F6" s="66"/>
      <c r="G6" s="66">
        <v>1938</v>
      </c>
      <c r="H6" s="198">
        <v>420</v>
      </c>
      <c r="I6" s="198"/>
      <c r="J6" s="198"/>
      <c r="K6" s="198">
        <f>SUM(H6:J6)</f>
        <v>420</v>
      </c>
    </row>
    <row r="7" spans="1:11" s="156" customFormat="1" ht="15" customHeight="1">
      <c r="A7" s="269"/>
      <c r="B7" s="66">
        <v>1</v>
      </c>
      <c r="C7" s="66">
        <v>1</v>
      </c>
      <c r="D7" s="66"/>
      <c r="E7" s="66">
        <v>1</v>
      </c>
      <c r="F7" s="66"/>
      <c r="G7" s="66">
        <v>1939</v>
      </c>
      <c r="H7" s="198">
        <v>350</v>
      </c>
      <c r="I7" s="198"/>
      <c r="J7" s="198"/>
      <c r="K7" s="198">
        <f>SUM(H7:J7)</f>
        <v>350</v>
      </c>
    </row>
    <row r="8" spans="1:11" s="156" customFormat="1" ht="15" customHeight="1">
      <c r="A8" s="269"/>
      <c r="B8" s="66">
        <v>1</v>
      </c>
      <c r="C8" s="66">
        <v>1</v>
      </c>
      <c r="D8" s="66"/>
      <c r="E8" s="66">
        <v>1</v>
      </c>
      <c r="F8" s="66"/>
      <c r="G8" s="66">
        <v>1946</v>
      </c>
      <c r="H8" s="198">
        <v>400</v>
      </c>
      <c r="I8" s="198"/>
      <c r="J8" s="198"/>
      <c r="K8" s="198">
        <f>SUM(H8:J8)</f>
        <v>400</v>
      </c>
    </row>
    <row r="9" spans="1:11" s="156" customFormat="1" ht="15" customHeight="1">
      <c r="A9" s="142" t="s">
        <v>37</v>
      </c>
      <c r="B9" s="136">
        <f>SUM(B5:B8)</f>
        <v>4</v>
      </c>
      <c r="C9" s="136">
        <f aca="true" t="shared" si="0" ref="C9:K9">SUM(C5:C8)</f>
        <v>3</v>
      </c>
      <c r="D9" s="136">
        <f t="shared" si="0"/>
        <v>1</v>
      </c>
      <c r="E9" s="136">
        <f t="shared" si="0"/>
        <v>4</v>
      </c>
      <c r="F9" s="136">
        <f t="shared" si="0"/>
        <v>0</v>
      </c>
      <c r="G9" s="136" t="s">
        <v>31</v>
      </c>
      <c r="H9" s="199">
        <f t="shared" si="0"/>
        <v>2036.22</v>
      </c>
      <c r="I9" s="199">
        <f t="shared" si="0"/>
        <v>0</v>
      </c>
      <c r="J9" s="199">
        <f t="shared" si="0"/>
        <v>0</v>
      </c>
      <c r="K9" s="199">
        <f t="shared" si="0"/>
        <v>2036.22</v>
      </c>
    </row>
    <row r="10" spans="1:11" s="156" customFormat="1" ht="15" customHeight="1">
      <c r="A10" s="163" t="s">
        <v>17</v>
      </c>
      <c r="B10" s="162"/>
      <c r="C10" s="162"/>
      <c r="D10" s="162"/>
      <c r="E10" s="162"/>
      <c r="F10" s="162"/>
      <c r="G10" s="162"/>
      <c r="H10" s="200"/>
      <c r="I10" s="201"/>
      <c r="J10" s="201"/>
      <c r="K10" s="201"/>
    </row>
    <row r="11" spans="1:11" ht="15" customHeight="1">
      <c r="A11" s="270"/>
      <c r="B11" s="155">
        <v>1</v>
      </c>
      <c r="C11" s="155"/>
      <c r="D11" s="155">
        <v>1</v>
      </c>
      <c r="E11" s="155"/>
      <c r="F11" s="155">
        <v>1</v>
      </c>
      <c r="G11" s="155">
        <v>1957</v>
      </c>
      <c r="H11" s="202">
        <v>1100</v>
      </c>
      <c r="I11" s="202"/>
      <c r="J11" s="202"/>
      <c r="K11" s="202">
        <f aca="true" t="shared" si="1" ref="K11:K34">SUM(H11:J11)</f>
        <v>1100</v>
      </c>
    </row>
    <row r="12" spans="1:11" ht="15" customHeight="1">
      <c r="A12" s="269"/>
      <c r="B12" s="66">
        <v>1</v>
      </c>
      <c r="C12" s="66"/>
      <c r="D12" s="66">
        <v>1</v>
      </c>
      <c r="E12" s="66">
        <v>1</v>
      </c>
      <c r="F12" s="66"/>
      <c r="G12" s="66">
        <v>1934</v>
      </c>
      <c r="H12" s="198">
        <v>500</v>
      </c>
      <c r="I12" s="198"/>
      <c r="J12" s="198"/>
      <c r="K12" s="198">
        <f t="shared" si="1"/>
        <v>500</v>
      </c>
    </row>
    <row r="13" spans="1:11" ht="15" customHeight="1">
      <c r="A13" s="269"/>
      <c r="B13" s="66">
        <v>1</v>
      </c>
      <c r="C13" s="66"/>
      <c r="D13" s="66">
        <v>1</v>
      </c>
      <c r="E13" s="66">
        <v>1</v>
      </c>
      <c r="F13" s="66"/>
      <c r="G13" s="66">
        <v>1932</v>
      </c>
      <c r="H13" s="198">
        <v>2750</v>
      </c>
      <c r="I13" s="198"/>
      <c r="J13" s="198"/>
      <c r="K13" s="198">
        <f t="shared" si="1"/>
        <v>2750</v>
      </c>
    </row>
    <row r="14" spans="1:11" ht="15" customHeight="1">
      <c r="A14" s="269"/>
      <c r="B14" s="66">
        <v>1</v>
      </c>
      <c r="C14" s="66">
        <v>1</v>
      </c>
      <c r="D14" s="66"/>
      <c r="E14" s="66">
        <v>1</v>
      </c>
      <c r="F14" s="66"/>
      <c r="G14" s="66">
        <v>1928</v>
      </c>
      <c r="H14" s="198"/>
      <c r="I14" s="198">
        <v>480</v>
      </c>
      <c r="J14" s="198"/>
      <c r="K14" s="198">
        <f t="shared" si="1"/>
        <v>480</v>
      </c>
    </row>
    <row r="15" spans="1:11" ht="15" customHeight="1">
      <c r="A15" s="269"/>
      <c r="B15" s="66">
        <v>1</v>
      </c>
      <c r="C15" s="66">
        <v>1</v>
      </c>
      <c r="D15" s="66"/>
      <c r="E15" s="66">
        <v>1</v>
      </c>
      <c r="F15" s="66"/>
      <c r="G15" s="66">
        <v>1933</v>
      </c>
      <c r="H15" s="198">
        <v>300</v>
      </c>
      <c r="I15" s="198"/>
      <c r="J15" s="198"/>
      <c r="K15" s="198">
        <f t="shared" si="1"/>
        <v>300</v>
      </c>
    </row>
    <row r="16" spans="1:11" ht="15" customHeight="1">
      <c r="A16" s="269"/>
      <c r="B16" s="66">
        <v>1</v>
      </c>
      <c r="C16" s="66"/>
      <c r="D16" s="66">
        <v>1</v>
      </c>
      <c r="E16" s="66">
        <v>1</v>
      </c>
      <c r="F16" s="66"/>
      <c r="G16" s="66">
        <v>1931</v>
      </c>
      <c r="H16" s="198">
        <v>6450</v>
      </c>
      <c r="I16" s="198"/>
      <c r="J16" s="198"/>
      <c r="K16" s="198">
        <f t="shared" si="1"/>
        <v>6450</v>
      </c>
    </row>
    <row r="17" spans="1:11" ht="15" customHeight="1">
      <c r="A17" s="269"/>
      <c r="B17" s="66">
        <v>1</v>
      </c>
      <c r="C17" s="66"/>
      <c r="D17" s="66">
        <v>1</v>
      </c>
      <c r="E17" s="66">
        <v>1</v>
      </c>
      <c r="F17" s="66"/>
      <c r="G17" s="66">
        <v>1946</v>
      </c>
      <c r="H17" s="198">
        <v>240</v>
      </c>
      <c r="I17" s="198"/>
      <c r="J17" s="198"/>
      <c r="K17" s="198">
        <f t="shared" si="1"/>
        <v>240</v>
      </c>
    </row>
    <row r="18" spans="1:11" ht="15" customHeight="1">
      <c r="A18" s="269"/>
      <c r="B18" s="66">
        <v>1</v>
      </c>
      <c r="C18" s="66"/>
      <c r="D18" s="66">
        <v>1</v>
      </c>
      <c r="E18" s="66">
        <v>1</v>
      </c>
      <c r="F18" s="66"/>
      <c r="G18" s="66">
        <v>1928</v>
      </c>
      <c r="H18" s="198">
        <v>4200</v>
      </c>
      <c r="I18" s="198"/>
      <c r="J18" s="198"/>
      <c r="K18" s="198">
        <f t="shared" si="1"/>
        <v>4200</v>
      </c>
    </row>
    <row r="19" spans="1:11" ht="15" customHeight="1">
      <c r="A19" s="269"/>
      <c r="B19" s="66">
        <v>1</v>
      </c>
      <c r="C19" s="66"/>
      <c r="D19" s="66">
        <v>1</v>
      </c>
      <c r="E19" s="66">
        <v>1</v>
      </c>
      <c r="F19" s="66"/>
      <c r="G19" s="66">
        <v>1934</v>
      </c>
      <c r="H19" s="198">
        <v>900</v>
      </c>
      <c r="I19" s="198"/>
      <c r="J19" s="198"/>
      <c r="K19" s="198">
        <f t="shared" si="1"/>
        <v>900</v>
      </c>
    </row>
    <row r="20" spans="1:11" ht="15" customHeight="1">
      <c r="A20" s="269"/>
      <c r="B20" s="66">
        <v>1</v>
      </c>
      <c r="C20" s="66">
        <v>1</v>
      </c>
      <c r="D20" s="66"/>
      <c r="E20" s="66">
        <v>1</v>
      </c>
      <c r="F20" s="66"/>
      <c r="G20" s="66">
        <v>1939</v>
      </c>
      <c r="H20" s="198">
        <v>1100</v>
      </c>
      <c r="I20" s="198"/>
      <c r="J20" s="198"/>
      <c r="K20" s="198">
        <f t="shared" si="1"/>
        <v>1100</v>
      </c>
    </row>
    <row r="21" spans="1:11" ht="15" customHeight="1">
      <c r="A21" s="269"/>
      <c r="B21" s="66">
        <v>1</v>
      </c>
      <c r="C21" s="66"/>
      <c r="D21" s="66">
        <v>1</v>
      </c>
      <c r="E21" s="66">
        <v>1</v>
      </c>
      <c r="F21" s="66"/>
      <c r="G21" s="66">
        <v>1946</v>
      </c>
      <c r="H21" s="198">
        <v>3000</v>
      </c>
      <c r="I21" s="198"/>
      <c r="J21" s="198"/>
      <c r="K21" s="198">
        <f t="shared" si="1"/>
        <v>3000</v>
      </c>
    </row>
    <row r="22" spans="1:11" ht="15" customHeight="1">
      <c r="A22" s="269"/>
      <c r="B22" s="66">
        <v>1</v>
      </c>
      <c r="C22" s="66"/>
      <c r="D22" s="66">
        <v>1</v>
      </c>
      <c r="E22" s="66">
        <v>1</v>
      </c>
      <c r="F22" s="66"/>
      <c r="G22" s="66">
        <v>1914</v>
      </c>
      <c r="H22" s="198">
        <v>1296.4</v>
      </c>
      <c r="I22" s="198"/>
      <c r="J22" s="198"/>
      <c r="K22" s="198">
        <f t="shared" si="1"/>
        <v>1296.4</v>
      </c>
    </row>
    <row r="23" spans="1:11" ht="15" customHeight="1">
      <c r="A23" s="269"/>
      <c r="B23" s="66">
        <v>1</v>
      </c>
      <c r="C23" s="66"/>
      <c r="D23" s="66">
        <v>1</v>
      </c>
      <c r="E23" s="66">
        <v>1</v>
      </c>
      <c r="F23" s="66"/>
      <c r="G23" s="66"/>
      <c r="H23" s="198">
        <v>1100</v>
      </c>
      <c r="I23" s="198"/>
      <c r="J23" s="198"/>
      <c r="K23" s="198">
        <f t="shared" si="1"/>
        <v>1100</v>
      </c>
    </row>
    <row r="24" spans="1:11" ht="15" customHeight="1">
      <c r="A24" s="269"/>
      <c r="B24" s="66">
        <v>1</v>
      </c>
      <c r="C24" s="66"/>
      <c r="D24" s="66">
        <v>1</v>
      </c>
      <c r="E24" s="66"/>
      <c r="F24" s="66">
        <v>1</v>
      </c>
      <c r="G24" s="66">
        <v>1937</v>
      </c>
      <c r="H24" s="198">
        <v>1700</v>
      </c>
      <c r="I24" s="198"/>
      <c r="J24" s="198"/>
      <c r="K24" s="198">
        <f t="shared" si="1"/>
        <v>1700</v>
      </c>
    </row>
    <row r="25" spans="1:11" ht="15" customHeight="1">
      <c r="A25" s="269"/>
      <c r="B25" s="66">
        <v>1</v>
      </c>
      <c r="C25" s="66">
        <v>1</v>
      </c>
      <c r="D25" s="66"/>
      <c r="E25" s="66">
        <v>1</v>
      </c>
      <c r="F25" s="66"/>
      <c r="G25" s="66">
        <v>1929</v>
      </c>
      <c r="H25" s="198">
        <v>240</v>
      </c>
      <c r="I25" s="198"/>
      <c r="J25" s="198"/>
      <c r="K25" s="198">
        <f t="shared" si="1"/>
        <v>240</v>
      </c>
    </row>
    <row r="26" spans="1:11" ht="15" customHeight="1">
      <c r="A26" s="269"/>
      <c r="B26" s="66">
        <v>1</v>
      </c>
      <c r="C26" s="66"/>
      <c r="D26" s="66">
        <v>1</v>
      </c>
      <c r="E26" s="66">
        <v>1</v>
      </c>
      <c r="F26" s="66"/>
      <c r="G26" s="66">
        <v>1928</v>
      </c>
      <c r="H26" s="198">
        <v>240</v>
      </c>
      <c r="I26" s="198"/>
      <c r="J26" s="198"/>
      <c r="K26" s="198">
        <f t="shared" si="1"/>
        <v>240</v>
      </c>
    </row>
    <row r="27" spans="1:11" ht="15" customHeight="1">
      <c r="A27" s="269"/>
      <c r="B27" s="66">
        <v>1</v>
      </c>
      <c r="C27" s="66">
        <v>1</v>
      </c>
      <c r="D27" s="66"/>
      <c r="E27" s="66">
        <v>1</v>
      </c>
      <c r="F27" s="66"/>
      <c r="G27" s="66">
        <v>1928</v>
      </c>
      <c r="H27" s="198">
        <v>200</v>
      </c>
      <c r="I27" s="198"/>
      <c r="J27" s="198"/>
      <c r="K27" s="198">
        <f t="shared" si="1"/>
        <v>200</v>
      </c>
    </row>
    <row r="28" spans="1:11" ht="15" customHeight="1">
      <c r="A28" s="269"/>
      <c r="B28" s="66">
        <v>1</v>
      </c>
      <c r="C28" s="66"/>
      <c r="D28" s="66">
        <v>1</v>
      </c>
      <c r="E28" s="66">
        <v>1</v>
      </c>
      <c r="F28" s="66"/>
      <c r="G28" s="66">
        <v>1928</v>
      </c>
      <c r="H28" s="198">
        <v>3000</v>
      </c>
      <c r="I28" s="198"/>
      <c r="J28" s="198"/>
      <c r="K28" s="198">
        <f t="shared" si="1"/>
        <v>3000</v>
      </c>
    </row>
    <row r="29" spans="1:11" ht="15" customHeight="1">
      <c r="A29" s="269"/>
      <c r="B29" s="66">
        <v>1</v>
      </c>
      <c r="C29" s="66"/>
      <c r="D29" s="66">
        <v>1</v>
      </c>
      <c r="E29" s="66">
        <v>1</v>
      </c>
      <c r="F29" s="66"/>
      <c r="G29" s="66">
        <v>1929</v>
      </c>
      <c r="H29" s="198">
        <v>1590.08</v>
      </c>
      <c r="I29" s="198"/>
      <c r="J29" s="198"/>
      <c r="K29" s="198">
        <f t="shared" si="1"/>
        <v>1590.08</v>
      </c>
    </row>
    <row r="30" spans="1:11" ht="15" customHeight="1">
      <c r="A30" s="269"/>
      <c r="B30" s="66">
        <v>1</v>
      </c>
      <c r="C30" s="66"/>
      <c r="D30" s="66">
        <v>1</v>
      </c>
      <c r="E30" s="66">
        <v>1</v>
      </c>
      <c r="F30" s="66"/>
      <c r="G30" s="66">
        <v>1943</v>
      </c>
      <c r="H30" s="198"/>
      <c r="I30" s="198">
        <v>480</v>
      </c>
      <c r="J30" s="198"/>
      <c r="K30" s="198">
        <f t="shared" si="1"/>
        <v>480</v>
      </c>
    </row>
    <row r="31" spans="1:11" ht="15" customHeight="1">
      <c r="A31" s="269"/>
      <c r="B31" s="66">
        <v>1</v>
      </c>
      <c r="C31" s="66"/>
      <c r="D31" s="66">
        <v>1</v>
      </c>
      <c r="E31" s="66">
        <v>1</v>
      </c>
      <c r="F31" s="66"/>
      <c r="G31" s="66">
        <v>1925</v>
      </c>
      <c r="H31" s="198"/>
      <c r="I31" s="198"/>
      <c r="J31" s="198">
        <v>1550</v>
      </c>
      <c r="K31" s="198">
        <f t="shared" si="1"/>
        <v>1550</v>
      </c>
    </row>
    <row r="32" spans="1:11" ht="15" customHeight="1">
      <c r="A32" s="269"/>
      <c r="B32" s="66">
        <v>1</v>
      </c>
      <c r="C32" s="66">
        <v>1</v>
      </c>
      <c r="D32" s="66"/>
      <c r="E32" s="66">
        <v>1</v>
      </c>
      <c r="F32" s="66"/>
      <c r="G32" s="66">
        <v>1927</v>
      </c>
      <c r="H32" s="198"/>
      <c r="I32" s="198">
        <v>480</v>
      </c>
      <c r="J32" s="198"/>
      <c r="K32" s="198">
        <f t="shared" si="1"/>
        <v>480</v>
      </c>
    </row>
    <row r="33" spans="1:11" ht="15" customHeight="1">
      <c r="A33" s="269"/>
      <c r="B33" s="66">
        <v>1</v>
      </c>
      <c r="C33" s="66"/>
      <c r="D33" s="66">
        <v>1</v>
      </c>
      <c r="E33" s="66">
        <v>1</v>
      </c>
      <c r="F33" s="66"/>
      <c r="G33" s="66">
        <v>1953</v>
      </c>
      <c r="H33" s="198">
        <v>925</v>
      </c>
      <c r="I33" s="198"/>
      <c r="J33" s="198"/>
      <c r="K33" s="198">
        <f t="shared" si="1"/>
        <v>925</v>
      </c>
    </row>
    <row r="34" spans="1:11" ht="15" customHeight="1">
      <c r="A34" s="269"/>
      <c r="B34" s="66">
        <v>1</v>
      </c>
      <c r="C34" s="66"/>
      <c r="D34" s="66">
        <v>1</v>
      </c>
      <c r="E34" s="66">
        <v>1</v>
      </c>
      <c r="F34" s="66"/>
      <c r="G34" s="66">
        <v>1920</v>
      </c>
      <c r="H34" s="198">
        <v>700</v>
      </c>
      <c r="I34" s="198"/>
      <c r="J34" s="198"/>
      <c r="K34" s="198">
        <f t="shared" si="1"/>
        <v>700</v>
      </c>
    </row>
    <row r="35" spans="1:11" ht="15" customHeight="1">
      <c r="A35" s="142" t="s">
        <v>38</v>
      </c>
      <c r="B35" s="136">
        <f>SUM(B11:B34)</f>
        <v>24</v>
      </c>
      <c r="C35" s="136">
        <f>SUM(C11:C34)</f>
        <v>6</v>
      </c>
      <c r="D35" s="136">
        <f>SUM(D11:D34)</f>
        <v>18</v>
      </c>
      <c r="E35" s="136">
        <f>SUM(E11:E34)</f>
        <v>22</v>
      </c>
      <c r="F35" s="136">
        <f>SUM(F11:F34)</f>
        <v>2</v>
      </c>
      <c r="G35" s="136"/>
      <c r="H35" s="199">
        <f>SUM(H11:H34)</f>
        <v>31531.480000000003</v>
      </c>
      <c r="I35" s="199">
        <f>SUM(I11:I34)</f>
        <v>1440</v>
      </c>
      <c r="J35" s="199">
        <f>SUM(J11:J34)</f>
        <v>1550</v>
      </c>
      <c r="K35" s="199">
        <f>SUM(K11:K34)</f>
        <v>34521.48</v>
      </c>
    </row>
    <row r="36" spans="1:11" ht="15" customHeight="1">
      <c r="A36" s="164" t="s">
        <v>19</v>
      </c>
      <c r="B36" s="138"/>
      <c r="C36" s="138"/>
      <c r="D36" s="138"/>
      <c r="E36" s="138"/>
      <c r="F36" s="138"/>
      <c r="G36" s="138"/>
      <c r="H36" s="203"/>
      <c r="I36" s="203"/>
      <c r="J36" s="203"/>
      <c r="K36" s="203"/>
    </row>
    <row r="37" spans="1:11" ht="15" customHeight="1">
      <c r="A37" s="269"/>
      <c r="B37" s="66">
        <v>1</v>
      </c>
      <c r="C37" s="66"/>
      <c r="D37" s="66">
        <v>1</v>
      </c>
      <c r="E37" s="66">
        <v>1</v>
      </c>
      <c r="F37" s="66"/>
      <c r="G37" s="66">
        <v>1922</v>
      </c>
      <c r="H37" s="198"/>
      <c r="I37" s="198"/>
      <c r="J37" s="198">
        <v>473.79</v>
      </c>
      <c r="K37" s="198">
        <f aca="true" t="shared" si="2" ref="K37:K56">SUM(H37:J37)</f>
        <v>473.79</v>
      </c>
    </row>
    <row r="38" spans="1:11" ht="15" customHeight="1">
      <c r="A38" s="142" t="s">
        <v>40</v>
      </c>
      <c r="B38" s="136">
        <v>1</v>
      </c>
      <c r="C38" s="136"/>
      <c r="D38" s="136">
        <v>1</v>
      </c>
      <c r="E38" s="136">
        <v>1</v>
      </c>
      <c r="F38" s="136"/>
      <c r="G38" s="136"/>
      <c r="H38" s="199">
        <f>SUM(H37:H37)</f>
        <v>0</v>
      </c>
      <c r="I38" s="199">
        <f>SUM(I37:I37)</f>
        <v>0</v>
      </c>
      <c r="J38" s="199">
        <f>SUM(J37:J37)</f>
        <v>473.79</v>
      </c>
      <c r="K38" s="199">
        <f>H38+I38+J38</f>
        <v>473.79</v>
      </c>
    </row>
    <row r="39" spans="1:11" ht="15" customHeight="1">
      <c r="A39" s="164" t="s">
        <v>20</v>
      </c>
      <c r="B39" s="139"/>
      <c r="C39" s="139"/>
      <c r="D39" s="139"/>
      <c r="E39" s="139"/>
      <c r="F39" s="139"/>
      <c r="G39" s="139"/>
      <c r="H39" s="197"/>
      <c r="I39" s="197"/>
      <c r="J39" s="197"/>
      <c r="K39" s="197"/>
    </row>
    <row r="40" spans="1:11" ht="15" customHeight="1">
      <c r="A40" s="269"/>
      <c r="B40" s="66">
        <v>1</v>
      </c>
      <c r="C40" s="66">
        <v>1</v>
      </c>
      <c r="D40" s="66"/>
      <c r="E40" s="66">
        <v>1</v>
      </c>
      <c r="F40" s="66"/>
      <c r="G40" s="66">
        <v>1934</v>
      </c>
      <c r="H40" s="198"/>
      <c r="I40" s="198">
        <v>480</v>
      </c>
      <c r="J40" s="198"/>
      <c r="K40" s="198">
        <f t="shared" si="2"/>
        <v>480</v>
      </c>
    </row>
    <row r="41" spans="1:11" ht="15" customHeight="1">
      <c r="A41" s="269"/>
      <c r="B41" s="66">
        <v>1</v>
      </c>
      <c r="C41" s="66"/>
      <c r="D41" s="66">
        <v>1</v>
      </c>
      <c r="E41" s="66">
        <v>1</v>
      </c>
      <c r="F41" s="66"/>
      <c r="G41" s="66">
        <v>1936</v>
      </c>
      <c r="H41" s="198">
        <v>216</v>
      </c>
      <c r="I41" s="198"/>
      <c r="J41" s="198"/>
      <c r="K41" s="198">
        <f t="shared" si="2"/>
        <v>216</v>
      </c>
    </row>
    <row r="42" spans="1:11" ht="15" customHeight="1">
      <c r="A42" s="269"/>
      <c r="B42" s="66">
        <v>1</v>
      </c>
      <c r="C42" s="66"/>
      <c r="D42" s="66">
        <v>1</v>
      </c>
      <c r="E42" s="66">
        <v>1</v>
      </c>
      <c r="F42" s="66"/>
      <c r="G42" s="66">
        <v>1935</v>
      </c>
      <c r="H42" s="198">
        <v>337.5</v>
      </c>
      <c r="I42" s="198"/>
      <c r="J42" s="198"/>
      <c r="K42" s="198">
        <f t="shared" si="2"/>
        <v>337.5</v>
      </c>
    </row>
    <row r="43" spans="1:11" ht="15" customHeight="1">
      <c r="A43" s="269"/>
      <c r="B43" s="66">
        <v>1</v>
      </c>
      <c r="C43" s="66">
        <v>1</v>
      </c>
      <c r="D43" s="66"/>
      <c r="E43" s="66">
        <v>1</v>
      </c>
      <c r="F43" s="66"/>
      <c r="G43" s="66">
        <v>1931</v>
      </c>
      <c r="H43" s="198">
        <v>300</v>
      </c>
      <c r="I43" s="198"/>
      <c r="J43" s="198"/>
      <c r="K43" s="198">
        <f t="shared" si="2"/>
        <v>300</v>
      </c>
    </row>
    <row r="44" spans="1:11" ht="15" customHeight="1">
      <c r="A44" s="142" t="s">
        <v>41</v>
      </c>
      <c r="B44" s="69">
        <f>SUM(B40:B43)</f>
        <v>4</v>
      </c>
      <c r="C44" s="69">
        <f aca="true" t="shared" si="3" ref="C44:K44">SUM(C40:C43)</f>
        <v>2</v>
      </c>
      <c r="D44" s="69">
        <f t="shared" si="3"/>
        <v>2</v>
      </c>
      <c r="E44" s="69">
        <f t="shared" si="3"/>
        <v>4</v>
      </c>
      <c r="F44" s="69">
        <f t="shared" si="3"/>
        <v>0</v>
      </c>
      <c r="G44" s="69" t="s">
        <v>31</v>
      </c>
      <c r="H44" s="204">
        <f>SUM(H40:H43)</f>
        <v>853.5</v>
      </c>
      <c r="I44" s="204">
        <f t="shared" si="3"/>
        <v>480</v>
      </c>
      <c r="J44" s="204">
        <f t="shared" si="3"/>
        <v>0</v>
      </c>
      <c r="K44" s="204">
        <f t="shared" si="3"/>
        <v>1333.5</v>
      </c>
    </row>
    <row r="45" spans="1:11" ht="15" customHeight="1">
      <c r="A45" s="164" t="s">
        <v>22</v>
      </c>
      <c r="B45" s="139"/>
      <c r="C45" s="139"/>
      <c r="D45" s="139"/>
      <c r="E45" s="139"/>
      <c r="F45" s="139"/>
      <c r="G45" s="139"/>
      <c r="H45" s="197"/>
      <c r="I45" s="197"/>
      <c r="J45" s="197"/>
      <c r="K45" s="197"/>
    </row>
    <row r="46" spans="1:11" ht="15" customHeight="1">
      <c r="A46" s="269"/>
      <c r="B46" s="66">
        <v>1</v>
      </c>
      <c r="C46" s="66"/>
      <c r="D46" s="66">
        <v>1</v>
      </c>
      <c r="E46" s="66">
        <v>1</v>
      </c>
      <c r="F46" s="66"/>
      <c r="G46" s="66">
        <v>1917</v>
      </c>
      <c r="H46" s="198">
        <v>600</v>
      </c>
      <c r="I46" s="198"/>
      <c r="J46" s="198"/>
      <c r="K46" s="198">
        <f t="shared" si="2"/>
        <v>600</v>
      </c>
    </row>
    <row r="47" spans="1:11" ht="15" customHeight="1">
      <c r="A47" s="142" t="s">
        <v>42</v>
      </c>
      <c r="B47" s="69">
        <v>1</v>
      </c>
      <c r="C47" s="69"/>
      <c r="D47" s="69">
        <v>1</v>
      </c>
      <c r="E47" s="69">
        <v>1</v>
      </c>
      <c r="F47" s="69"/>
      <c r="G47" s="69"/>
      <c r="H47" s="204">
        <f>SUM(H46)</f>
        <v>600</v>
      </c>
      <c r="I47" s="204">
        <v>0</v>
      </c>
      <c r="J47" s="204">
        <v>0</v>
      </c>
      <c r="K47" s="204">
        <f>H47+I47+J47</f>
        <v>600</v>
      </c>
    </row>
    <row r="48" spans="1:11" ht="15" customHeight="1">
      <c r="A48" s="164" t="s">
        <v>24</v>
      </c>
      <c r="B48" s="139"/>
      <c r="C48" s="139"/>
      <c r="D48" s="139"/>
      <c r="E48" s="139"/>
      <c r="F48" s="139"/>
      <c r="G48" s="139"/>
      <c r="H48" s="197"/>
      <c r="I48" s="197"/>
      <c r="J48" s="197"/>
      <c r="K48" s="197"/>
    </row>
    <row r="49" spans="1:11" ht="15" customHeight="1">
      <c r="A49" s="269"/>
      <c r="B49" s="66">
        <v>1</v>
      </c>
      <c r="C49" s="66"/>
      <c r="D49" s="66">
        <v>1</v>
      </c>
      <c r="E49" s="66">
        <v>1</v>
      </c>
      <c r="F49" s="66"/>
      <c r="G49" s="66">
        <v>1944</v>
      </c>
      <c r="H49" s="198">
        <v>1500</v>
      </c>
      <c r="I49" s="198"/>
      <c r="J49" s="198"/>
      <c r="K49" s="198">
        <f t="shared" si="2"/>
        <v>1500</v>
      </c>
    </row>
    <row r="50" spans="1:11" ht="15" customHeight="1">
      <c r="A50" s="269"/>
      <c r="B50" s="66">
        <v>1</v>
      </c>
      <c r="C50" s="66"/>
      <c r="D50" s="66">
        <v>1</v>
      </c>
      <c r="E50" s="66">
        <v>1</v>
      </c>
      <c r="F50" s="66"/>
      <c r="G50" s="66">
        <v>1923</v>
      </c>
      <c r="H50" s="198">
        <v>750</v>
      </c>
      <c r="I50" s="198"/>
      <c r="J50" s="198"/>
      <c r="K50" s="198">
        <f t="shared" si="2"/>
        <v>750</v>
      </c>
    </row>
    <row r="51" spans="1:11" ht="15" customHeight="1">
      <c r="A51" s="269"/>
      <c r="B51" s="66">
        <v>1</v>
      </c>
      <c r="C51" s="66"/>
      <c r="D51" s="66">
        <v>1</v>
      </c>
      <c r="E51" s="66">
        <v>1</v>
      </c>
      <c r="F51" s="66"/>
      <c r="G51" s="66">
        <v>1944</v>
      </c>
      <c r="H51" s="198">
        <v>841</v>
      </c>
      <c r="I51" s="198"/>
      <c r="J51" s="198"/>
      <c r="K51" s="198">
        <f t="shared" si="2"/>
        <v>841</v>
      </c>
    </row>
    <row r="52" spans="1:11" ht="15" customHeight="1">
      <c r="A52" s="269"/>
      <c r="B52" s="66">
        <v>1</v>
      </c>
      <c r="C52" s="66">
        <v>1</v>
      </c>
      <c r="D52" s="66"/>
      <c r="E52" s="66">
        <v>1</v>
      </c>
      <c r="F52" s="66"/>
      <c r="G52" s="66">
        <v>1923</v>
      </c>
      <c r="H52" s="198"/>
      <c r="I52" s="198"/>
      <c r="J52" s="198">
        <v>504.2</v>
      </c>
      <c r="K52" s="198">
        <f t="shared" si="2"/>
        <v>504.2</v>
      </c>
    </row>
    <row r="53" spans="1:11" ht="15" customHeight="1">
      <c r="A53" s="269"/>
      <c r="B53" s="66">
        <v>1</v>
      </c>
      <c r="C53" s="66"/>
      <c r="D53" s="66">
        <v>1</v>
      </c>
      <c r="E53" s="66">
        <v>1</v>
      </c>
      <c r="F53" s="66"/>
      <c r="G53" s="66">
        <v>1916</v>
      </c>
      <c r="H53" s="198"/>
      <c r="I53" s="198">
        <v>480</v>
      </c>
      <c r="J53" s="198"/>
      <c r="K53" s="198">
        <f t="shared" si="2"/>
        <v>480</v>
      </c>
    </row>
    <row r="54" spans="1:11" ht="15" customHeight="1">
      <c r="A54" s="269"/>
      <c r="B54" s="66">
        <v>1</v>
      </c>
      <c r="C54" s="66"/>
      <c r="D54" s="66">
        <v>1</v>
      </c>
      <c r="E54" s="66">
        <v>1</v>
      </c>
      <c r="F54" s="66"/>
      <c r="G54" s="66">
        <v>1940</v>
      </c>
      <c r="H54" s="198">
        <v>1500</v>
      </c>
      <c r="I54" s="198"/>
      <c r="J54" s="198"/>
      <c r="K54" s="198">
        <f t="shared" si="2"/>
        <v>1500</v>
      </c>
    </row>
    <row r="55" spans="1:11" ht="15" customHeight="1">
      <c r="A55" s="269"/>
      <c r="B55" s="66">
        <v>1</v>
      </c>
      <c r="C55" s="66">
        <v>1</v>
      </c>
      <c r="D55" s="66"/>
      <c r="E55" s="66">
        <v>1</v>
      </c>
      <c r="F55" s="66"/>
      <c r="G55" s="66">
        <v>1914</v>
      </c>
      <c r="H55" s="198">
        <v>871.92</v>
      </c>
      <c r="I55" s="198"/>
      <c r="J55" s="198"/>
      <c r="K55" s="198">
        <f t="shared" si="2"/>
        <v>871.92</v>
      </c>
    </row>
    <row r="56" spans="1:11" ht="15" customHeight="1">
      <c r="A56" s="269"/>
      <c r="B56" s="66">
        <v>1</v>
      </c>
      <c r="C56" s="66">
        <v>1</v>
      </c>
      <c r="D56" s="66"/>
      <c r="E56" s="66">
        <v>1</v>
      </c>
      <c r="F56" s="66"/>
      <c r="G56" s="66">
        <v>1914</v>
      </c>
      <c r="H56" s="198">
        <v>1200</v>
      </c>
      <c r="I56" s="198"/>
      <c r="J56" s="198"/>
      <c r="K56" s="198">
        <f t="shared" si="2"/>
        <v>1200</v>
      </c>
    </row>
    <row r="57" spans="1:11" ht="15" customHeight="1">
      <c r="A57" s="142" t="s">
        <v>44</v>
      </c>
      <c r="B57" s="136">
        <f>SUM(B49:B56)</f>
        <v>8</v>
      </c>
      <c r="C57" s="136">
        <f aca="true" t="shared" si="4" ref="C57:K57">SUM(C49:C56)</f>
        <v>3</v>
      </c>
      <c r="D57" s="136">
        <f t="shared" si="4"/>
        <v>5</v>
      </c>
      <c r="E57" s="136">
        <f t="shared" si="4"/>
        <v>8</v>
      </c>
      <c r="F57" s="136">
        <f t="shared" si="4"/>
        <v>0</v>
      </c>
      <c r="G57" s="136" t="s">
        <v>31</v>
      </c>
      <c r="H57" s="199">
        <f t="shared" si="4"/>
        <v>6662.92</v>
      </c>
      <c r="I57" s="199">
        <f t="shared" si="4"/>
        <v>480</v>
      </c>
      <c r="J57" s="199">
        <f t="shared" si="4"/>
        <v>504.2</v>
      </c>
      <c r="K57" s="199">
        <f t="shared" si="4"/>
        <v>7647.12</v>
      </c>
    </row>
    <row r="58" spans="1:11" ht="15" customHeight="1">
      <c r="A58" s="143" t="s">
        <v>56</v>
      </c>
      <c r="B58" s="132">
        <f>SUM(B35,B9,B38,B44,B47,B57)</f>
        <v>42</v>
      </c>
      <c r="C58" s="132">
        <f>SUM(C35,C9,C44,C57)</f>
        <v>14</v>
      </c>
      <c r="D58" s="132">
        <f>SUM(D35,D9,D38,D44,D47,D57)</f>
        <v>28</v>
      </c>
      <c r="E58" s="132">
        <f>SUM(E35,E9,E38,E44,E47,E57)</f>
        <v>40</v>
      </c>
      <c r="F58" s="132">
        <v>2</v>
      </c>
      <c r="G58" s="132"/>
      <c r="H58" s="185">
        <v>41684</v>
      </c>
      <c r="I58" s="185">
        <v>2400</v>
      </c>
      <c r="J58" s="185">
        <v>2528</v>
      </c>
      <c r="K58" s="185">
        <v>46612</v>
      </c>
    </row>
  </sheetData>
  <mergeCells count="3">
    <mergeCell ref="I3:J3"/>
    <mergeCell ref="A1:K1"/>
    <mergeCell ref="A2:K2"/>
  </mergeCells>
  <printOptions/>
  <pageMargins left="0.79" right="0.75" top="1" bottom="1" header="0.5" footer="0.5"/>
  <pageSetup horizontalDpi="600" verticalDpi="600" orientation="landscape" paperSize="9" scale="70"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sheetPr codeName="Foglio15">
    <tabColor indexed="57"/>
  </sheetPr>
  <dimension ref="A1:L211"/>
  <sheetViews>
    <sheetView workbookViewId="0" topLeftCell="A19">
      <selection activeCell="L85" sqref="L85"/>
    </sheetView>
  </sheetViews>
  <sheetFormatPr defaultColWidth="9.140625" defaultRowHeight="12.75"/>
  <cols>
    <col min="1" max="1" width="43.00390625" style="9" customWidth="1"/>
    <col min="2" max="2" width="15.7109375" style="9" customWidth="1"/>
    <col min="3" max="4" width="7.7109375" style="9" customWidth="1"/>
    <col min="5" max="5" width="10.8515625" style="10" customWidth="1"/>
    <col min="6" max="6" width="10.8515625" style="9" customWidth="1"/>
    <col min="7" max="7" width="16.7109375" style="9" customWidth="1"/>
    <col min="8" max="8" width="14.00390625" style="21" hidden="1" customWidth="1"/>
    <col min="9" max="10" width="15.421875" style="159" customWidth="1"/>
    <col min="11" max="11" width="15.8515625" style="178" customWidth="1"/>
    <col min="12" max="12" width="12.7109375" style="9" customWidth="1"/>
    <col min="13" max="16384" width="9.140625" style="9" customWidth="1"/>
  </cols>
  <sheetData>
    <row r="1" spans="1:12" ht="30" customHeight="1">
      <c r="A1" s="297" t="s">
        <v>5</v>
      </c>
      <c r="B1" s="297"/>
      <c r="C1" s="297"/>
      <c r="D1" s="297"/>
      <c r="E1" s="297"/>
      <c r="F1" s="297"/>
      <c r="G1" s="297"/>
      <c r="H1" s="297"/>
      <c r="I1" s="297"/>
      <c r="J1" s="297"/>
      <c r="K1" s="297"/>
      <c r="L1" s="30">
        <v>40070131</v>
      </c>
    </row>
    <row r="2" spans="1:11" ht="39" customHeight="1">
      <c r="A2" s="318" t="s">
        <v>6</v>
      </c>
      <c r="B2" s="319"/>
      <c r="C2" s="319"/>
      <c r="D2" s="319"/>
      <c r="E2" s="319"/>
      <c r="F2" s="319"/>
      <c r="G2" s="319"/>
      <c r="H2" s="319"/>
      <c r="I2" s="319"/>
      <c r="J2" s="319"/>
      <c r="K2" s="320"/>
    </row>
    <row r="3" spans="1:11" ht="15" customHeight="1">
      <c r="A3" s="24" t="s">
        <v>66</v>
      </c>
      <c r="B3" s="24" t="s">
        <v>160</v>
      </c>
      <c r="C3" s="24" t="s">
        <v>33</v>
      </c>
      <c r="D3" s="24" t="s">
        <v>34</v>
      </c>
      <c r="E3" s="24" t="s">
        <v>154</v>
      </c>
      <c r="F3" s="24" t="s">
        <v>158</v>
      </c>
      <c r="G3" s="24" t="s">
        <v>67</v>
      </c>
      <c r="H3" s="24" t="s">
        <v>82</v>
      </c>
      <c r="I3" s="307" t="s">
        <v>108</v>
      </c>
      <c r="J3" s="321"/>
      <c r="K3" s="179" t="s">
        <v>164</v>
      </c>
    </row>
    <row r="4" spans="1:11" ht="15" customHeight="1">
      <c r="A4" s="165" t="s">
        <v>16</v>
      </c>
      <c r="B4" s="24"/>
      <c r="C4" s="24"/>
      <c r="D4" s="24"/>
      <c r="E4" s="24"/>
      <c r="F4" s="24"/>
      <c r="G4" s="24"/>
      <c r="H4" s="24"/>
      <c r="I4" s="24"/>
      <c r="J4" s="167"/>
      <c r="K4" s="188"/>
    </row>
    <row r="5" spans="1:11" ht="15" customHeight="1">
      <c r="A5" s="269"/>
      <c r="B5" s="66">
        <v>1</v>
      </c>
      <c r="C5" s="66">
        <v>1</v>
      </c>
      <c r="D5" s="66"/>
      <c r="E5" s="66">
        <v>1</v>
      </c>
      <c r="F5" s="66"/>
      <c r="G5" s="66">
        <v>1943</v>
      </c>
      <c r="H5" s="67">
        <v>26.39</v>
      </c>
      <c r="I5" s="157">
        <v>40544</v>
      </c>
      <c r="J5" s="157">
        <v>40575</v>
      </c>
      <c r="K5" s="198">
        <v>818.09</v>
      </c>
    </row>
    <row r="6" spans="1:11" ht="15" customHeight="1">
      <c r="A6" s="269"/>
      <c r="B6" s="66">
        <v>1</v>
      </c>
      <c r="C6" s="66"/>
      <c r="D6" s="66">
        <v>1</v>
      </c>
      <c r="E6" s="66">
        <v>1</v>
      </c>
      <c r="F6" s="66"/>
      <c r="G6" s="66">
        <v>1918</v>
      </c>
      <c r="H6" s="67">
        <v>24.12</v>
      </c>
      <c r="I6" s="157">
        <v>40400</v>
      </c>
      <c r="J6" s="157">
        <v>40543</v>
      </c>
      <c r="K6" s="198">
        <v>7988.56</v>
      </c>
    </row>
    <row r="7" spans="1:11" ht="15" customHeight="1">
      <c r="A7" s="269"/>
      <c r="B7" s="66">
        <v>1</v>
      </c>
      <c r="C7" s="66"/>
      <c r="D7" s="66">
        <v>1</v>
      </c>
      <c r="E7" s="66">
        <v>1</v>
      </c>
      <c r="F7" s="66"/>
      <c r="G7" s="66">
        <v>1923</v>
      </c>
      <c r="H7" s="67">
        <v>10.72</v>
      </c>
      <c r="I7" s="157">
        <v>40544</v>
      </c>
      <c r="J7" s="157">
        <v>40755</v>
      </c>
      <c r="K7" s="198">
        <v>745.46</v>
      </c>
    </row>
    <row r="8" spans="1:11" ht="15" customHeight="1">
      <c r="A8" s="269"/>
      <c r="B8" s="66">
        <v>1</v>
      </c>
      <c r="C8" s="66"/>
      <c r="D8" s="66">
        <v>1</v>
      </c>
      <c r="E8" s="66">
        <v>1</v>
      </c>
      <c r="F8" s="66"/>
      <c r="G8" s="66">
        <v>1917</v>
      </c>
      <c r="H8" s="67">
        <v>13.93</v>
      </c>
      <c r="I8" s="157">
        <v>40544</v>
      </c>
      <c r="J8" s="157">
        <v>40908</v>
      </c>
      <c r="K8" s="198">
        <v>4391.97</v>
      </c>
    </row>
    <row r="9" spans="1:11" ht="15" customHeight="1">
      <c r="A9" s="142" t="s">
        <v>37</v>
      </c>
      <c r="B9" s="136">
        <f>SUM(B5:B8)</f>
        <v>4</v>
      </c>
      <c r="C9" s="136">
        <f>SUM(C5:C8)</f>
        <v>1</v>
      </c>
      <c r="D9" s="136">
        <f>SUM(D5:D8)</f>
        <v>3</v>
      </c>
      <c r="E9" s="136">
        <f>SUM(E5:E8)</f>
        <v>4</v>
      </c>
      <c r="F9" s="136"/>
      <c r="G9" s="136"/>
      <c r="H9" s="137"/>
      <c r="I9" s="158"/>
      <c r="J9" s="158"/>
      <c r="K9" s="199">
        <f>SUM(K5:K8)</f>
        <v>13944.080000000002</v>
      </c>
    </row>
    <row r="10" spans="1:11" ht="15" customHeight="1">
      <c r="A10" s="151" t="s">
        <v>17</v>
      </c>
      <c r="B10" s="24"/>
      <c r="C10" s="24"/>
      <c r="D10" s="24"/>
      <c r="E10" s="24"/>
      <c r="F10" s="24"/>
      <c r="G10" s="24"/>
      <c r="H10" s="24"/>
      <c r="I10" s="161"/>
      <c r="J10" s="24"/>
      <c r="K10" s="188"/>
    </row>
    <row r="11" spans="1:11" ht="15" customHeight="1">
      <c r="A11" s="269"/>
      <c r="B11" s="66">
        <v>1</v>
      </c>
      <c r="C11" s="66">
        <v>1</v>
      </c>
      <c r="D11" s="66"/>
      <c r="E11" s="66"/>
      <c r="F11" s="66">
        <v>1</v>
      </c>
      <c r="G11" s="66">
        <v>1957</v>
      </c>
      <c r="H11" s="67">
        <v>83</v>
      </c>
      <c r="I11" s="157">
        <v>40544</v>
      </c>
      <c r="J11" s="157">
        <v>40602</v>
      </c>
      <c r="K11" s="198">
        <v>3167</v>
      </c>
    </row>
    <row r="12" spans="1:11" ht="15" customHeight="1">
      <c r="A12" s="269"/>
      <c r="B12" s="66">
        <v>1</v>
      </c>
      <c r="C12" s="66"/>
      <c r="D12" s="66">
        <v>1</v>
      </c>
      <c r="E12" s="66">
        <v>1</v>
      </c>
      <c r="F12" s="66"/>
      <c r="G12" s="66">
        <v>1934</v>
      </c>
      <c r="H12" s="67">
        <v>7.18</v>
      </c>
      <c r="I12" s="157">
        <v>40544</v>
      </c>
      <c r="J12" s="157">
        <v>40908</v>
      </c>
      <c r="K12" s="198">
        <v>2022.06</v>
      </c>
    </row>
    <row r="13" spans="1:11" ht="15" customHeight="1">
      <c r="A13" s="269"/>
      <c r="B13" s="66">
        <v>1</v>
      </c>
      <c r="C13" s="66"/>
      <c r="D13" s="66">
        <v>1</v>
      </c>
      <c r="E13" s="66">
        <v>1</v>
      </c>
      <c r="F13" s="66"/>
      <c r="G13" s="66">
        <v>1940</v>
      </c>
      <c r="H13" s="67">
        <v>24.94</v>
      </c>
      <c r="I13" s="157">
        <v>40603</v>
      </c>
      <c r="J13" s="157">
        <v>40716</v>
      </c>
      <c r="K13" s="198">
        <v>3383.22</v>
      </c>
    </row>
    <row r="14" spans="1:11" ht="15" customHeight="1">
      <c r="A14" s="269"/>
      <c r="B14" s="66">
        <v>1</v>
      </c>
      <c r="C14" s="66"/>
      <c r="D14" s="66">
        <v>1</v>
      </c>
      <c r="E14" s="66">
        <v>1</v>
      </c>
      <c r="F14" s="66"/>
      <c r="G14" s="66">
        <v>1921</v>
      </c>
      <c r="H14" s="67">
        <v>51.02</v>
      </c>
      <c r="I14" s="157">
        <v>40544</v>
      </c>
      <c r="J14" s="157">
        <v>40908</v>
      </c>
      <c r="K14" s="198">
        <v>19481.28</v>
      </c>
    </row>
    <row r="15" spans="1:11" ht="15" customHeight="1">
      <c r="A15" s="269"/>
      <c r="B15" s="66">
        <v>1</v>
      </c>
      <c r="C15" s="66"/>
      <c r="D15" s="66">
        <v>1</v>
      </c>
      <c r="E15" s="66">
        <v>1</v>
      </c>
      <c r="F15" s="66"/>
      <c r="G15" s="66">
        <v>1921</v>
      </c>
      <c r="H15" s="67">
        <v>30.95</v>
      </c>
      <c r="I15" s="157">
        <v>40544</v>
      </c>
      <c r="J15" s="157">
        <v>40908</v>
      </c>
      <c r="K15" s="198">
        <v>11814.6</v>
      </c>
    </row>
    <row r="16" spans="1:11" ht="15" customHeight="1">
      <c r="A16" s="269"/>
      <c r="B16" s="66">
        <v>1</v>
      </c>
      <c r="C16" s="10"/>
      <c r="D16" s="66">
        <v>1</v>
      </c>
      <c r="E16" s="66">
        <v>1</v>
      </c>
      <c r="F16" s="66"/>
      <c r="G16" s="66">
        <v>1932</v>
      </c>
      <c r="H16" s="67">
        <v>8.88</v>
      </c>
      <c r="I16" s="157">
        <v>40544</v>
      </c>
      <c r="J16" s="157">
        <v>40908</v>
      </c>
      <c r="K16" s="198">
        <v>2813.24</v>
      </c>
    </row>
    <row r="17" spans="1:11" ht="15" customHeight="1">
      <c r="A17" s="269"/>
      <c r="B17" s="66">
        <v>1</v>
      </c>
      <c r="C17" s="66"/>
      <c r="D17" s="66">
        <v>1</v>
      </c>
      <c r="E17" s="66">
        <v>1</v>
      </c>
      <c r="F17" s="66"/>
      <c r="G17" s="66">
        <v>1922</v>
      </c>
      <c r="H17" s="67">
        <v>2.71</v>
      </c>
      <c r="I17" s="157">
        <v>40544</v>
      </c>
      <c r="J17" s="157">
        <v>40602</v>
      </c>
      <c r="K17" s="198">
        <v>124.7</v>
      </c>
    </row>
    <row r="18" spans="1:11" ht="15" customHeight="1">
      <c r="A18" s="269"/>
      <c r="B18" s="66">
        <v>1</v>
      </c>
      <c r="C18" s="66">
        <v>1</v>
      </c>
      <c r="D18" s="66"/>
      <c r="E18" s="66">
        <v>1</v>
      </c>
      <c r="F18" s="66"/>
      <c r="G18" s="66">
        <v>1922</v>
      </c>
      <c r="H18" s="67">
        <v>13.14</v>
      </c>
      <c r="I18" s="157">
        <v>40544</v>
      </c>
      <c r="J18" s="157">
        <v>40908</v>
      </c>
      <c r="K18" s="198">
        <v>5657.8</v>
      </c>
    </row>
    <row r="19" spans="1:11" ht="15" customHeight="1">
      <c r="A19" s="269"/>
      <c r="B19" s="66">
        <v>1</v>
      </c>
      <c r="C19" s="66"/>
      <c r="D19" s="66">
        <v>1</v>
      </c>
      <c r="E19" s="66">
        <v>1</v>
      </c>
      <c r="F19" s="66"/>
      <c r="G19" s="66">
        <v>1925</v>
      </c>
      <c r="H19" s="67">
        <v>15.35</v>
      </c>
      <c r="I19" s="157">
        <v>40630</v>
      </c>
      <c r="J19" s="157">
        <v>40908</v>
      </c>
      <c r="K19" s="198">
        <v>4166.75</v>
      </c>
    </row>
    <row r="20" spans="1:11" ht="15" customHeight="1">
      <c r="A20" s="269"/>
      <c r="B20" s="66">
        <v>1</v>
      </c>
      <c r="C20" s="66"/>
      <c r="D20" s="66">
        <v>1</v>
      </c>
      <c r="E20" s="66">
        <v>1</v>
      </c>
      <c r="F20" s="66"/>
      <c r="G20" s="66">
        <v>1934</v>
      </c>
      <c r="H20" s="67">
        <v>18.82</v>
      </c>
      <c r="I20" s="157">
        <v>40544</v>
      </c>
      <c r="J20" s="157">
        <v>40908</v>
      </c>
      <c r="K20" s="198">
        <v>5274.52</v>
      </c>
    </row>
    <row r="21" spans="1:11" ht="15" customHeight="1">
      <c r="A21" s="269"/>
      <c r="B21" s="66">
        <v>1</v>
      </c>
      <c r="C21" s="66">
        <v>1</v>
      </c>
      <c r="D21" s="66"/>
      <c r="E21" s="66">
        <v>1</v>
      </c>
      <c r="F21" s="66"/>
      <c r="G21" s="66"/>
      <c r="H21" s="67">
        <v>6.9</v>
      </c>
      <c r="I21" s="157">
        <v>40591</v>
      </c>
      <c r="J21" s="157">
        <v>40908</v>
      </c>
      <c r="K21" s="198">
        <v>4211.05</v>
      </c>
    </row>
    <row r="22" spans="1:11" ht="15" customHeight="1">
      <c r="A22" s="269"/>
      <c r="B22" s="66">
        <v>1</v>
      </c>
      <c r="C22" s="66"/>
      <c r="D22" s="66">
        <v>1</v>
      </c>
      <c r="E22" s="66">
        <v>1</v>
      </c>
      <c r="F22" s="66"/>
      <c r="G22" s="66">
        <v>1925</v>
      </c>
      <c r="H22" s="67">
        <v>27.96</v>
      </c>
      <c r="I22" s="157">
        <v>40544</v>
      </c>
      <c r="J22" s="157">
        <v>40786</v>
      </c>
      <c r="K22" s="198">
        <v>7283.79</v>
      </c>
    </row>
    <row r="23" spans="1:11" ht="15" customHeight="1">
      <c r="A23" s="269"/>
      <c r="B23" s="66">
        <v>1</v>
      </c>
      <c r="C23" s="66">
        <v>1</v>
      </c>
      <c r="D23" s="66"/>
      <c r="E23" s="66">
        <v>1</v>
      </c>
      <c r="F23" s="66"/>
      <c r="G23" s="66">
        <v>1925</v>
      </c>
      <c r="H23" s="67">
        <v>23.63</v>
      </c>
      <c r="I23" s="157">
        <v>40544</v>
      </c>
      <c r="J23" s="157">
        <v>40908</v>
      </c>
      <c r="K23" s="198">
        <v>8875.92</v>
      </c>
    </row>
    <row r="24" spans="1:11" ht="15" customHeight="1">
      <c r="A24" s="269"/>
      <c r="B24" s="66">
        <v>1</v>
      </c>
      <c r="C24" s="66"/>
      <c r="D24" s="66">
        <v>1</v>
      </c>
      <c r="E24" s="66">
        <v>1</v>
      </c>
      <c r="F24" s="66"/>
      <c r="G24" s="66">
        <v>1914</v>
      </c>
      <c r="H24" s="67">
        <v>21.24</v>
      </c>
      <c r="I24" s="157">
        <v>40544</v>
      </c>
      <c r="J24" s="157">
        <v>40574</v>
      </c>
      <c r="K24" s="198">
        <v>954.72</v>
      </c>
    </row>
    <row r="25" spans="1:12" ht="15" customHeight="1">
      <c r="A25" s="269"/>
      <c r="B25" s="66">
        <v>1</v>
      </c>
      <c r="C25" s="66"/>
      <c r="D25" s="66">
        <v>1</v>
      </c>
      <c r="E25" s="66"/>
      <c r="F25" s="66">
        <v>1</v>
      </c>
      <c r="G25" s="66">
        <v>1937</v>
      </c>
      <c r="H25" s="67">
        <v>40.17</v>
      </c>
      <c r="I25" s="157">
        <v>40597</v>
      </c>
      <c r="J25" s="157">
        <v>40774</v>
      </c>
      <c r="K25" s="198">
        <v>7025.83</v>
      </c>
      <c r="L25" s="9" t="s">
        <v>31</v>
      </c>
    </row>
    <row r="26" spans="1:11" ht="15" customHeight="1">
      <c r="A26" s="269"/>
      <c r="B26" s="66">
        <v>1</v>
      </c>
      <c r="C26" s="66"/>
      <c r="D26" s="66">
        <v>1</v>
      </c>
      <c r="E26" s="66">
        <v>1</v>
      </c>
      <c r="F26" s="66"/>
      <c r="G26" s="66">
        <v>1914</v>
      </c>
      <c r="H26" s="67">
        <v>37.49</v>
      </c>
      <c r="I26" s="157">
        <v>40544</v>
      </c>
      <c r="J26" s="157">
        <v>40908</v>
      </c>
      <c r="K26" s="198">
        <v>14556.36</v>
      </c>
    </row>
    <row r="27" spans="1:11" ht="15" customHeight="1">
      <c r="A27" s="269"/>
      <c r="B27" s="66">
        <v>1</v>
      </c>
      <c r="C27" s="66"/>
      <c r="D27" s="66">
        <v>1</v>
      </c>
      <c r="E27" s="66">
        <v>1</v>
      </c>
      <c r="F27" s="66"/>
      <c r="G27" s="66">
        <v>1921</v>
      </c>
      <c r="H27" s="67">
        <v>10.75</v>
      </c>
      <c r="I27" s="157">
        <v>40544</v>
      </c>
      <c r="J27" s="157">
        <v>40908</v>
      </c>
      <c r="K27" s="198">
        <v>4178.35</v>
      </c>
    </row>
    <row r="28" spans="1:11" ht="15" customHeight="1">
      <c r="A28" s="269"/>
      <c r="B28" s="66">
        <v>1</v>
      </c>
      <c r="C28" s="66"/>
      <c r="D28" s="66">
        <v>1</v>
      </c>
      <c r="E28" s="66">
        <v>1</v>
      </c>
      <c r="F28" s="66"/>
      <c r="G28" s="66">
        <v>1907</v>
      </c>
      <c r="H28" s="67">
        <v>13.38</v>
      </c>
      <c r="I28" s="157">
        <v>40544</v>
      </c>
      <c r="J28" s="157">
        <v>40908</v>
      </c>
      <c r="K28" s="198">
        <v>4775.1</v>
      </c>
    </row>
    <row r="29" spans="1:12" ht="15" customHeight="1">
      <c r="A29" s="269"/>
      <c r="B29" s="66">
        <v>1</v>
      </c>
      <c r="C29" s="66">
        <v>1</v>
      </c>
      <c r="D29" s="66"/>
      <c r="E29" s="66">
        <v>1</v>
      </c>
      <c r="F29" s="66"/>
      <c r="G29" s="66">
        <v>1946</v>
      </c>
      <c r="H29" s="67">
        <v>19.76</v>
      </c>
      <c r="I29" s="157">
        <v>40656</v>
      </c>
      <c r="J29" s="157">
        <v>40908</v>
      </c>
      <c r="K29" s="198">
        <v>329.02</v>
      </c>
      <c r="L29" s="9" t="s">
        <v>31</v>
      </c>
    </row>
    <row r="30" spans="1:11" ht="15" customHeight="1">
      <c r="A30" s="269"/>
      <c r="B30" s="66">
        <v>1</v>
      </c>
      <c r="C30" s="66">
        <v>1</v>
      </c>
      <c r="D30" s="66"/>
      <c r="E30" s="66">
        <v>1</v>
      </c>
      <c r="F30" s="66"/>
      <c r="G30" s="66">
        <v>1927</v>
      </c>
      <c r="H30" s="67">
        <v>7.12</v>
      </c>
      <c r="I30" s="157">
        <v>40544</v>
      </c>
      <c r="J30" s="157">
        <v>40908</v>
      </c>
      <c r="K30" s="198">
        <v>2598.8</v>
      </c>
    </row>
    <row r="31" spans="1:11" ht="15" customHeight="1">
      <c r="A31" s="269"/>
      <c r="B31" s="66">
        <v>1</v>
      </c>
      <c r="C31" s="66"/>
      <c r="D31" s="66">
        <v>1</v>
      </c>
      <c r="E31" s="66">
        <v>1</v>
      </c>
      <c r="F31" s="66"/>
      <c r="G31" s="66">
        <v>1931</v>
      </c>
      <c r="H31" s="67">
        <v>24.09</v>
      </c>
      <c r="I31" s="157">
        <v>40544</v>
      </c>
      <c r="J31" s="157">
        <v>40908</v>
      </c>
      <c r="K31" s="198">
        <v>7686.97</v>
      </c>
    </row>
    <row r="32" spans="1:11" ht="15" customHeight="1">
      <c r="A32" s="269"/>
      <c r="B32" s="66">
        <v>1</v>
      </c>
      <c r="C32" s="66">
        <v>1</v>
      </c>
      <c r="D32" s="66"/>
      <c r="E32" s="66">
        <v>1</v>
      </c>
      <c r="F32" s="66"/>
      <c r="G32" s="66">
        <v>1937</v>
      </c>
      <c r="H32" s="67">
        <v>57</v>
      </c>
      <c r="I32" s="157">
        <v>40544</v>
      </c>
      <c r="J32" s="157">
        <v>40908</v>
      </c>
      <c r="K32" s="198">
        <v>20805</v>
      </c>
    </row>
    <row r="33" spans="1:11" ht="15" customHeight="1">
      <c r="A33" s="269"/>
      <c r="B33" s="66">
        <v>1</v>
      </c>
      <c r="C33" s="66"/>
      <c r="D33" s="66">
        <v>1</v>
      </c>
      <c r="E33" s="66">
        <v>1</v>
      </c>
      <c r="F33" s="66"/>
      <c r="G33" s="66">
        <v>1918</v>
      </c>
      <c r="H33" s="67">
        <v>11.45</v>
      </c>
      <c r="I33" s="157">
        <v>40756</v>
      </c>
      <c r="J33" s="157">
        <v>40908</v>
      </c>
      <c r="K33" s="198">
        <v>1750.85</v>
      </c>
    </row>
    <row r="34" spans="1:11" ht="15" customHeight="1">
      <c r="A34" s="269"/>
      <c r="B34" s="66">
        <v>1</v>
      </c>
      <c r="C34" s="66"/>
      <c r="D34" s="66">
        <v>1</v>
      </c>
      <c r="E34" s="66">
        <v>1</v>
      </c>
      <c r="F34" s="66"/>
      <c r="G34" s="66">
        <v>1936</v>
      </c>
      <c r="H34" s="67">
        <v>32.81</v>
      </c>
      <c r="I34" s="157">
        <v>40634</v>
      </c>
      <c r="J34" s="157">
        <v>40816</v>
      </c>
      <c r="K34" s="198">
        <v>8503.15</v>
      </c>
    </row>
    <row r="35" spans="1:11" ht="15" customHeight="1">
      <c r="A35" s="269"/>
      <c r="B35" s="66">
        <v>1</v>
      </c>
      <c r="C35" s="66"/>
      <c r="D35" s="66">
        <v>1</v>
      </c>
      <c r="E35" s="66">
        <v>1</v>
      </c>
      <c r="F35" s="66"/>
      <c r="G35" s="66">
        <v>1922</v>
      </c>
      <c r="H35" s="67">
        <v>7.56</v>
      </c>
      <c r="I35" s="157">
        <v>40544</v>
      </c>
      <c r="J35" s="157">
        <v>40633</v>
      </c>
      <c r="K35" s="198">
        <v>589.68</v>
      </c>
    </row>
    <row r="36" spans="1:11" ht="15" customHeight="1">
      <c r="A36" s="269"/>
      <c r="B36" s="66">
        <v>1</v>
      </c>
      <c r="C36" s="66"/>
      <c r="D36" s="66">
        <v>1</v>
      </c>
      <c r="E36" s="66"/>
      <c r="F36" s="66">
        <v>1</v>
      </c>
      <c r="G36" s="66">
        <v>1920</v>
      </c>
      <c r="H36" s="67">
        <v>36.78</v>
      </c>
      <c r="I36" s="157">
        <v>40544</v>
      </c>
      <c r="J36" s="157">
        <v>40847</v>
      </c>
      <c r="K36" s="198">
        <v>10507.44</v>
      </c>
    </row>
    <row r="37" spans="1:11" ht="15" customHeight="1">
      <c r="A37" s="269"/>
      <c r="B37" s="66">
        <v>1</v>
      </c>
      <c r="C37" s="66">
        <v>1</v>
      </c>
      <c r="D37" s="66"/>
      <c r="E37" s="66">
        <v>1</v>
      </c>
      <c r="F37" s="66"/>
      <c r="G37" s="66">
        <v>1924</v>
      </c>
      <c r="H37" s="67">
        <v>23.11</v>
      </c>
      <c r="I37" s="157">
        <v>40544</v>
      </c>
      <c r="J37" s="157">
        <v>40908</v>
      </c>
      <c r="K37" s="198">
        <v>7634.35</v>
      </c>
    </row>
    <row r="38" spans="1:11" ht="15" customHeight="1">
      <c r="A38" s="269"/>
      <c r="B38" s="66">
        <v>1</v>
      </c>
      <c r="C38" s="66"/>
      <c r="D38" s="66">
        <v>1</v>
      </c>
      <c r="E38" s="66">
        <v>1</v>
      </c>
      <c r="F38" s="66"/>
      <c r="G38" s="66">
        <v>1936</v>
      </c>
      <c r="H38" s="67">
        <v>2.86</v>
      </c>
      <c r="I38" s="157">
        <v>40544</v>
      </c>
      <c r="J38" s="157">
        <v>40908</v>
      </c>
      <c r="K38" s="198">
        <v>3498.28</v>
      </c>
    </row>
    <row r="39" spans="1:11" ht="15" customHeight="1">
      <c r="A39" s="269"/>
      <c r="B39" s="66">
        <v>1</v>
      </c>
      <c r="C39" s="66">
        <v>1</v>
      </c>
      <c r="D39" s="66"/>
      <c r="E39" s="66">
        <v>1</v>
      </c>
      <c r="F39" s="66"/>
      <c r="G39" s="66">
        <v>1958</v>
      </c>
      <c r="H39" s="67">
        <v>20.09</v>
      </c>
      <c r="I39" s="157">
        <v>40725</v>
      </c>
      <c r="J39" s="157">
        <v>40908</v>
      </c>
      <c r="K39" s="198">
        <v>5910.8</v>
      </c>
    </row>
    <row r="40" spans="1:11" ht="15" customHeight="1">
      <c r="A40" s="269"/>
      <c r="B40" s="66">
        <v>1</v>
      </c>
      <c r="C40" s="66"/>
      <c r="D40" s="66">
        <v>1</v>
      </c>
      <c r="E40" s="66">
        <v>1</v>
      </c>
      <c r="F40" s="66"/>
      <c r="G40" s="66">
        <v>1910</v>
      </c>
      <c r="H40" s="67">
        <v>23.27</v>
      </c>
      <c r="I40" s="157">
        <v>40544</v>
      </c>
      <c r="J40" s="157">
        <v>40908</v>
      </c>
      <c r="K40" s="198">
        <v>7613.09</v>
      </c>
    </row>
    <row r="41" spans="1:11" ht="15" customHeight="1">
      <c r="A41" s="269"/>
      <c r="B41" s="66">
        <v>1</v>
      </c>
      <c r="C41" s="66"/>
      <c r="D41" s="66">
        <v>1</v>
      </c>
      <c r="E41" s="66">
        <v>1</v>
      </c>
      <c r="F41" s="66"/>
      <c r="G41" s="66">
        <v>1951</v>
      </c>
      <c r="H41" s="67">
        <v>30.4</v>
      </c>
      <c r="I41" s="157">
        <v>40590</v>
      </c>
      <c r="J41" s="157">
        <v>40908</v>
      </c>
      <c r="K41" s="198">
        <v>9699.41</v>
      </c>
    </row>
    <row r="42" spans="1:11" ht="15" customHeight="1">
      <c r="A42" s="269"/>
      <c r="B42" s="66">
        <v>1</v>
      </c>
      <c r="C42" s="66"/>
      <c r="D42" s="66">
        <v>1</v>
      </c>
      <c r="E42" s="66">
        <v>1</v>
      </c>
      <c r="F42" s="66"/>
      <c r="G42" s="66">
        <v>1920</v>
      </c>
      <c r="H42" s="67">
        <v>17.26</v>
      </c>
      <c r="I42" s="157">
        <v>40725</v>
      </c>
      <c r="J42" s="157">
        <v>40847</v>
      </c>
      <c r="K42" s="198">
        <v>3338.9</v>
      </c>
    </row>
    <row r="43" spans="1:11" ht="15" customHeight="1">
      <c r="A43" s="142" t="s">
        <v>38</v>
      </c>
      <c r="B43" s="136">
        <f>SUM(B11:B42)</f>
        <v>32</v>
      </c>
      <c r="C43" s="136">
        <f aca="true" t="shared" si="0" ref="C43:K43">SUM(C11:C42)</f>
        <v>9</v>
      </c>
      <c r="D43" s="136">
        <f t="shared" si="0"/>
        <v>23</v>
      </c>
      <c r="E43" s="136">
        <f t="shared" si="0"/>
        <v>29</v>
      </c>
      <c r="F43" s="136">
        <f t="shared" si="0"/>
        <v>3</v>
      </c>
      <c r="G43" s="136" t="s">
        <v>31</v>
      </c>
      <c r="H43" s="136">
        <f t="shared" si="0"/>
        <v>751.0699999999999</v>
      </c>
      <c r="I43" s="158" t="s">
        <v>31</v>
      </c>
      <c r="J43" s="136" t="s">
        <v>32</v>
      </c>
      <c r="K43" s="199">
        <f t="shared" si="0"/>
        <v>200232.03</v>
      </c>
    </row>
    <row r="44" spans="1:11" ht="15" customHeight="1">
      <c r="A44" s="164" t="s">
        <v>18</v>
      </c>
      <c r="B44" s="139"/>
      <c r="C44" s="139"/>
      <c r="D44" s="139"/>
      <c r="E44" s="139"/>
      <c r="F44" s="139"/>
      <c r="G44" s="139"/>
      <c r="H44" s="139"/>
      <c r="I44" s="166"/>
      <c r="J44" s="139"/>
      <c r="K44" s="197"/>
    </row>
    <row r="45" spans="1:11" ht="15" customHeight="1">
      <c r="A45" s="269"/>
      <c r="B45" s="66">
        <v>1</v>
      </c>
      <c r="C45" s="66"/>
      <c r="D45" s="66">
        <v>1</v>
      </c>
      <c r="E45" s="66">
        <v>1</v>
      </c>
      <c r="F45" s="66"/>
      <c r="G45" s="66">
        <v>1972</v>
      </c>
      <c r="H45" s="67">
        <v>28.11</v>
      </c>
      <c r="I45" s="157">
        <v>40817</v>
      </c>
      <c r="J45" s="157">
        <v>40908</v>
      </c>
      <c r="K45" s="198">
        <v>14953.18</v>
      </c>
    </row>
    <row r="46" spans="1:11" ht="15" customHeight="1">
      <c r="A46" s="269"/>
      <c r="B46" s="66">
        <v>1</v>
      </c>
      <c r="C46" s="66">
        <v>1</v>
      </c>
      <c r="D46" s="66"/>
      <c r="E46" s="66">
        <v>1</v>
      </c>
      <c r="F46" s="66"/>
      <c r="G46" s="66">
        <v>1933</v>
      </c>
      <c r="H46" s="67">
        <v>22.51</v>
      </c>
      <c r="I46" s="157">
        <v>40817</v>
      </c>
      <c r="J46" s="157">
        <v>40908</v>
      </c>
      <c r="K46" s="198">
        <v>9014.48</v>
      </c>
    </row>
    <row r="47" spans="1:11" ht="15" customHeight="1">
      <c r="A47" s="269"/>
      <c r="B47" s="66">
        <v>1</v>
      </c>
      <c r="C47" s="66"/>
      <c r="D47" s="66">
        <v>1</v>
      </c>
      <c r="E47" s="66">
        <v>1</v>
      </c>
      <c r="F47" s="66"/>
      <c r="G47" s="66">
        <v>1914</v>
      </c>
      <c r="H47" s="67">
        <v>29.5</v>
      </c>
      <c r="I47" s="157">
        <v>40817</v>
      </c>
      <c r="J47" s="157">
        <v>40908</v>
      </c>
      <c r="K47" s="198">
        <v>9688</v>
      </c>
    </row>
    <row r="48" spans="1:11" ht="15" customHeight="1">
      <c r="A48" s="269"/>
      <c r="B48" s="66">
        <v>1</v>
      </c>
      <c r="C48" s="66"/>
      <c r="D48" s="66">
        <v>1</v>
      </c>
      <c r="E48" s="66">
        <v>1</v>
      </c>
      <c r="F48" s="66"/>
      <c r="G48" s="66">
        <v>1925</v>
      </c>
      <c r="H48" s="67">
        <v>15.21</v>
      </c>
      <c r="I48" s="157">
        <v>40725</v>
      </c>
      <c r="J48" s="157">
        <v>40908</v>
      </c>
      <c r="K48" s="198">
        <v>3026.79</v>
      </c>
    </row>
    <row r="49" spans="1:11" ht="15" customHeight="1">
      <c r="A49" s="142" t="s">
        <v>39</v>
      </c>
      <c r="B49" s="136">
        <f>SUM(B45:B48)</f>
        <v>4</v>
      </c>
      <c r="C49" s="136">
        <f>SUM(C45:C48)</f>
        <v>1</v>
      </c>
      <c r="D49" s="136">
        <f>SUM(D45:D48)</f>
        <v>3</v>
      </c>
      <c r="E49" s="136">
        <f>SUM(E45:E48)</f>
        <v>4</v>
      </c>
      <c r="F49" s="136"/>
      <c r="G49" s="136"/>
      <c r="H49" s="137"/>
      <c r="I49" s="158"/>
      <c r="J49" s="158"/>
      <c r="K49" s="199">
        <f>SUM(K45:K48)</f>
        <v>36682.450000000004</v>
      </c>
    </row>
    <row r="50" spans="1:11" ht="15" customHeight="1">
      <c r="A50" s="164" t="s">
        <v>19</v>
      </c>
      <c r="B50" s="139"/>
      <c r="C50" s="139"/>
      <c r="D50" s="139"/>
      <c r="E50" s="139"/>
      <c r="F50" s="139"/>
      <c r="G50" s="139"/>
      <c r="H50" s="139"/>
      <c r="I50" s="166"/>
      <c r="J50" s="139"/>
      <c r="K50" s="197"/>
    </row>
    <row r="51" spans="1:11" ht="15" customHeight="1">
      <c r="A51" s="269"/>
      <c r="B51" s="66">
        <v>1</v>
      </c>
      <c r="C51" s="66"/>
      <c r="D51" s="66">
        <v>1</v>
      </c>
      <c r="E51" s="66">
        <v>1</v>
      </c>
      <c r="F51" s="66"/>
      <c r="G51" s="66">
        <v>1927</v>
      </c>
      <c r="H51" s="67">
        <v>23.15</v>
      </c>
      <c r="I51" s="157">
        <v>40817</v>
      </c>
      <c r="J51" s="157">
        <v>40908</v>
      </c>
      <c r="K51" s="198">
        <v>9939.1</v>
      </c>
    </row>
    <row r="52" spans="1:11" ht="15" customHeight="1">
      <c r="A52" s="269"/>
      <c r="B52" s="66">
        <v>1</v>
      </c>
      <c r="C52" s="66"/>
      <c r="D52" s="66">
        <v>1</v>
      </c>
      <c r="E52" s="66"/>
      <c r="F52" s="66">
        <v>1</v>
      </c>
      <c r="G52" s="66">
        <v>1978</v>
      </c>
      <c r="H52" s="67">
        <v>41</v>
      </c>
      <c r="I52" s="157">
        <v>40817</v>
      </c>
      <c r="J52" s="157">
        <v>40908</v>
      </c>
      <c r="K52" s="198">
        <v>15445.52</v>
      </c>
    </row>
    <row r="53" spans="1:11" ht="15" customHeight="1">
      <c r="A53" s="269"/>
      <c r="B53" s="66">
        <v>1</v>
      </c>
      <c r="C53" s="66"/>
      <c r="D53" s="66">
        <v>1</v>
      </c>
      <c r="E53" s="66">
        <v>1</v>
      </c>
      <c r="F53" s="66"/>
      <c r="G53" s="66">
        <v>1929</v>
      </c>
      <c r="H53" s="67">
        <v>15.97</v>
      </c>
      <c r="I53" s="157">
        <v>40695</v>
      </c>
      <c r="J53" s="157">
        <v>40908</v>
      </c>
      <c r="K53" s="198">
        <v>2800</v>
      </c>
    </row>
    <row r="54" spans="1:11" ht="15" customHeight="1">
      <c r="A54" s="142" t="s">
        <v>40</v>
      </c>
      <c r="B54" s="136">
        <f>SUM(B51:B53)</f>
        <v>3</v>
      </c>
      <c r="C54" s="136">
        <f>SUM(C51:C53)</f>
        <v>0</v>
      </c>
      <c r="D54" s="136">
        <f>SUM(D51:D53)</f>
        <v>3</v>
      </c>
      <c r="E54" s="136">
        <f>SUM(E51:E53)</f>
        <v>2</v>
      </c>
      <c r="F54" s="136">
        <f>SUM(F51:F53)</f>
        <v>1</v>
      </c>
      <c r="G54" s="136"/>
      <c r="H54" s="137"/>
      <c r="I54" s="158"/>
      <c r="J54" s="158"/>
      <c r="K54" s="199">
        <f>SUM(K51:K53)</f>
        <v>28184.620000000003</v>
      </c>
    </row>
    <row r="55" spans="1:11" ht="15" customHeight="1">
      <c r="A55" s="164" t="s">
        <v>22</v>
      </c>
      <c r="B55" s="139"/>
      <c r="C55" s="139"/>
      <c r="D55" s="139"/>
      <c r="E55" s="139"/>
      <c r="F55" s="139"/>
      <c r="G55" s="139"/>
      <c r="H55" s="139"/>
      <c r="I55" s="166"/>
      <c r="J55" s="139"/>
      <c r="K55" s="197"/>
    </row>
    <row r="56" spans="1:11" ht="15" customHeight="1">
      <c r="A56" s="269"/>
      <c r="B56" s="66">
        <v>1</v>
      </c>
      <c r="C56" s="66"/>
      <c r="D56" s="66">
        <v>1</v>
      </c>
      <c r="E56" s="66">
        <v>1</v>
      </c>
      <c r="F56" s="66"/>
      <c r="G56" s="66">
        <v>1915</v>
      </c>
      <c r="H56" s="67">
        <v>6.52</v>
      </c>
      <c r="I56" s="157">
        <v>40544</v>
      </c>
      <c r="J56" s="157">
        <v>40908</v>
      </c>
      <c r="K56" s="198">
        <v>1658.08</v>
      </c>
    </row>
    <row r="57" spans="1:11" ht="15" customHeight="1">
      <c r="A57" s="269"/>
      <c r="B57" s="66">
        <v>1</v>
      </c>
      <c r="C57" s="66"/>
      <c r="D57" s="66">
        <v>1</v>
      </c>
      <c r="E57" s="66">
        <v>1</v>
      </c>
      <c r="F57" s="66"/>
      <c r="G57" s="66">
        <v>1919</v>
      </c>
      <c r="H57" s="67">
        <v>3.69</v>
      </c>
      <c r="I57" s="157">
        <v>40544</v>
      </c>
      <c r="J57" s="157">
        <v>40908</v>
      </c>
      <c r="K57" s="198">
        <v>985.2</v>
      </c>
    </row>
    <row r="58" spans="1:11" ht="15" customHeight="1">
      <c r="A58" s="269"/>
      <c r="B58" s="66">
        <v>1</v>
      </c>
      <c r="C58" s="66">
        <v>1</v>
      </c>
      <c r="D58" s="66"/>
      <c r="E58" s="66">
        <v>1</v>
      </c>
      <c r="F58" s="66"/>
      <c r="G58" s="66">
        <v>1934</v>
      </c>
      <c r="H58" s="67">
        <v>85</v>
      </c>
      <c r="I58" s="157">
        <v>40544</v>
      </c>
      <c r="J58" s="157">
        <v>40908</v>
      </c>
      <c r="K58" s="198">
        <v>31025</v>
      </c>
    </row>
    <row r="59" spans="1:11" ht="15" customHeight="1">
      <c r="A59" s="269"/>
      <c r="B59" s="66">
        <v>1</v>
      </c>
      <c r="C59" s="66">
        <v>1</v>
      </c>
      <c r="D59" s="66"/>
      <c r="E59" s="66">
        <v>1</v>
      </c>
      <c r="F59" s="66"/>
      <c r="G59" s="66">
        <v>1948</v>
      </c>
      <c r="H59" s="67">
        <v>25.59</v>
      </c>
      <c r="I59" s="157">
        <v>40634</v>
      </c>
      <c r="J59" s="157">
        <v>40908</v>
      </c>
      <c r="K59" s="198">
        <v>7037.25</v>
      </c>
    </row>
    <row r="60" spans="1:11" ht="15" customHeight="1">
      <c r="A60" s="269"/>
      <c r="B60" s="66">
        <v>1</v>
      </c>
      <c r="C60" s="66">
        <v>1</v>
      </c>
      <c r="D60" s="66"/>
      <c r="E60" s="66">
        <v>1</v>
      </c>
      <c r="F60" s="66"/>
      <c r="G60" s="66">
        <v>1934</v>
      </c>
      <c r="H60" s="67">
        <v>12.23</v>
      </c>
      <c r="I60" s="157">
        <v>40544</v>
      </c>
      <c r="J60" s="157">
        <v>40908</v>
      </c>
      <c r="K60" s="198">
        <v>3615.08</v>
      </c>
    </row>
    <row r="61" spans="1:11" ht="15" customHeight="1">
      <c r="A61" s="269"/>
      <c r="B61" s="66">
        <v>1</v>
      </c>
      <c r="C61" s="66">
        <v>1</v>
      </c>
      <c r="D61" s="66"/>
      <c r="E61" s="66">
        <v>1</v>
      </c>
      <c r="F61" s="66"/>
      <c r="G61" s="66">
        <v>1943</v>
      </c>
      <c r="H61" s="67">
        <v>2.63</v>
      </c>
      <c r="I61" s="157">
        <v>40544</v>
      </c>
      <c r="J61" s="157">
        <v>40908</v>
      </c>
      <c r="K61" s="198">
        <v>959.95</v>
      </c>
    </row>
    <row r="62" spans="1:11" ht="15" customHeight="1">
      <c r="A62" s="142" t="s">
        <v>42</v>
      </c>
      <c r="B62" s="136">
        <f>SUM(B56:B61)</f>
        <v>6</v>
      </c>
      <c r="C62" s="136">
        <f>SUM(C56:C61)</f>
        <v>4</v>
      </c>
      <c r="D62" s="136">
        <f>SUM(D56:D61)</f>
        <v>2</v>
      </c>
      <c r="E62" s="136">
        <f>SUM(E56:E61)</f>
        <v>6</v>
      </c>
      <c r="F62" s="136"/>
      <c r="G62" s="136"/>
      <c r="H62" s="137"/>
      <c r="I62" s="158"/>
      <c r="J62" s="158"/>
      <c r="K62" s="199">
        <f>SUM(K56:K61)</f>
        <v>45280.56</v>
      </c>
    </row>
    <row r="63" spans="1:11" ht="15" customHeight="1">
      <c r="A63" s="164" t="s">
        <v>23</v>
      </c>
      <c r="B63" s="139"/>
      <c r="C63" s="139"/>
      <c r="D63" s="139"/>
      <c r="E63" s="139"/>
      <c r="F63" s="139"/>
      <c r="G63" s="139"/>
      <c r="H63" s="140"/>
      <c r="I63" s="166"/>
      <c r="J63" s="166"/>
      <c r="K63" s="197"/>
    </row>
    <row r="64" spans="1:11" ht="15" customHeight="1">
      <c r="A64" s="269"/>
      <c r="B64" s="66">
        <v>1</v>
      </c>
      <c r="C64" s="66">
        <v>1</v>
      </c>
      <c r="D64" s="66"/>
      <c r="E64" s="66">
        <v>1</v>
      </c>
      <c r="F64" s="66"/>
      <c r="G64" s="66">
        <v>1941</v>
      </c>
      <c r="H64" s="67">
        <v>25.17</v>
      </c>
      <c r="I64" s="157">
        <v>40664</v>
      </c>
      <c r="J64" s="157">
        <v>40908</v>
      </c>
      <c r="K64" s="198">
        <v>11026.95</v>
      </c>
    </row>
    <row r="65" spans="1:11" ht="15" customHeight="1">
      <c r="A65" s="142" t="s">
        <v>43</v>
      </c>
      <c r="B65" s="136">
        <f>SUM(B64)</f>
        <v>1</v>
      </c>
      <c r="C65" s="136">
        <f>SUM(C64)</f>
        <v>1</v>
      </c>
      <c r="D65" s="136">
        <f>SUM(D64)</f>
        <v>0</v>
      </c>
      <c r="E65" s="136">
        <f>SUM(E64)</f>
        <v>1</v>
      </c>
      <c r="F65" s="136"/>
      <c r="G65" s="136"/>
      <c r="H65" s="137"/>
      <c r="I65" s="158"/>
      <c r="J65" s="158"/>
      <c r="K65" s="199">
        <f>K64</f>
        <v>11026.95</v>
      </c>
    </row>
    <row r="66" spans="1:11" ht="15" customHeight="1">
      <c r="A66" s="164" t="s">
        <v>24</v>
      </c>
      <c r="B66" s="139"/>
      <c r="C66" s="139"/>
      <c r="D66" s="139"/>
      <c r="E66" s="139"/>
      <c r="F66" s="139"/>
      <c r="G66" s="139"/>
      <c r="H66" s="140"/>
      <c r="I66" s="166"/>
      <c r="J66" s="166"/>
      <c r="K66" s="197"/>
    </row>
    <row r="67" spans="1:11" ht="15" customHeight="1">
      <c r="A67" s="269"/>
      <c r="B67" s="66">
        <v>1</v>
      </c>
      <c r="C67" s="66"/>
      <c r="D67" s="66">
        <v>1</v>
      </c>
      <c r="E67" s="145">
        <v>1</v>
      </c>
      <c r="F67" s="66"/>
      <c r="G67" s="66">
        <v>1930</v>
      </c>
      <c r="H67" s="67">
        <v>18.2</v>
      </c>
      <c r="I67" s="157">
        <v>40544</v>
      </c>
      <c r="J67" s="157">
        <v>40908</v>
      </c>
      <c r="K67" s="198">
        <v>5755.39</v>
      </c>
    </row>
    <row r="68" spans="1:11" ht="15" customHeight="1">
      <c r="A68" s="269"/>
      <c r="B68" s="66">
        <v>1</v>
      </c>
      <c r="C68" s="66"/>
      <c r="D68" s="66">
        <v>1</v>
      </c>
      <c r="E68" s="145">
        <v>1</v>
      </c>
      <c r="F68" s="66"/>
      <c r="G68" s="66">
        <v>1927</v>
      </c>
      <c r="H68" s="67">
        <v>24.32</v>
      </c>
      <c r="I68" s="157">
        <v>40544</v>
      </c>
      <c r="J68" s="157">
        <v>40908</v>
      </c>
      <c r="K68" s="198">
        <v>8878.33</v>
      </c>
    </row>
    <row r="69" spans="1:11" ht="15" customHeight="1">
      <c r="A69" s="269"/>
      <c r="B69" s="66">
        <v>1</v>
      </c>
      <c r="C69" s="66"/>
      <c r="D69" s="66">
        <v>1</v>
      </c>
      <c r="E69" s="145">
        <v>1</v>
      </c>
      <c r="F69" s="66"/>
      <c r="G69" s="66">
        <v>1938</v>
      </c>
      <c r="H69" s="67">
        <v>4.24</v>
      </c>
      <c r="I69" s="157">
        <v>40544</v>
      </c>
      <c r="J69" s="157">
        <v>40908</v>
      </c>
      <c r="K69" s="198">
        <v>3579.16</v>
      </c>
    </row>
    <row r="70" spans="1:11" ht="15" customHeight="1">
      <c r="A70" s="269"/>
      <c r="B70" s="66">
        <v>1</v>
      </c>
      <c r="C70" s="66">
        <v>1</v>
      </c>
      <c r="D70" s="66"/>
      <c r="E70" s="145">
        <v>1</v>
      </c>
      <c r="F70" s="66"/>
      <c r="G70" s="66">
        <v>1927</v>
      </c>
      <c r="H70" s="67">
        <v>7.14</v>
      </c>
      <c r="I70" s="157">
        <v>40544</v>
      </c>
      <c r="J70" s="157">
        <v>40694</v>
      </c>
      <c r="K70" s="198">
        <v>1006.74</v>
      </c>
    </row>
    <row r="71" spans="1:11" ht="15" customHeight="1">
      <c r="A71" s="269"/>
      <c r="B71" s="66">
        <v>1</v>
      </c>
      <c r="C71" s="66"/>
      <c r="D71" s="66">
        <v>1</v>
      </c>
      <c r="E71" s="145">
        <v>1</v>
      </c>
      <c r="F71" s="66"/>
      <c r="G71" s="66">
        <v>1939</v>
      </c>
      <c r="H71" s="67">
        <v>19.86</v>
      </c>
      <c r="I71" s="157">
        <v>40848</v>
      </c>
      <c r="J71" s="157">
        <v>40908</v>
      </c>
      <c r="K71" s="198">
        <v>458.45</v>
      </c>
    </row>
    <row r="72" spans="1:11" ht="15" customHeight="1">
      <c r="A72" s="269"/>
      <c r="B72" s="66">
        <v>1</v>
      </c>
      <c r="C72" s="66">
        <v>1</v>
      </c>
      <c r="D72" s="66"/>
      <c r="E72" s="145">
        <v>1</v>
      </c>
      <c r="F72" s="66"/>
      <c r="G72" s="66">
        <v>1929</v>
      </c>
      <c r="H72" s="67">
        <v>33.06</v>
      </c>
      <c r="I72" s="157">
        <v>40544</v>
      </c>
      <c r="J72" s="157">
        <v>40908</v>
      </c>
      <c r="K72" s="198">
        <v>11757.39</v>
      </c>
    </row>
    <row r="73" spans="1:11" ht="15" customHeight="1">
      <c r="A73" s="269"/>
      <c r="B73" s="66">
        <v>1</v>
      </c>
      <c r="C73" s="66">
        <v>1</v>
      </c>
      <c r="D73" s="66"/>
      <c r="E73" s="145">
        <v>1</v>
      </c>
      <c r="F73" s="66"/>
      <c r="G73" s="66">
        <v>1940</v>
      </c>
      <c r="H73" s="67">
        <v>14.72</v>
      </c>
      <c r="I73" s="157">
        <v>40725</v>
      </c>
      <c r="J73" s="157">
        <v>40816</v>
      </c>
      <c r="K73" s="198">
        <v>920.2</v>
      </c>
    </row>
    <row r="74" spans="1:11" ht="15" customHeight="1">
      <c r="A74" s="269"/>
      <c r="B74" s="66">
        <v>1</v>
      </c>
      <c r="C74" s="66"/>
      <c r="D74" s="66">
        <v>1</v>
      </c>
      <c r="E74" s="145">
        <v>1</v>
      </c>
      <c r="F74" s="66"/>
      <c r="G74" s="66">
        <v>1938</v>
      </c>
      <c r="H74" s="67">
        <v>30.6</v>
      </c>
      <c r="I74" s="157">
        <v>40817</v>
      </c>
      <c r="J74" s="157">
        <v>40908</v>
      </c>
      <c r="K74" s="198">
        <v>2698.7</v>
      </c>
    </row>
    <row r="75" spans="1:11" ht="15" customHeight="1">
      <c r="A75" s="269"/>
      <c r="B75" s="66">
        <v>1</v>
      </c>
      <c r="C75" s="66">
        <v>1</v>
      </c>
      <c r="D75" s="66"/>
      <c r="E75" s="145">
        <v>1</v>
      </c>
      <c r="F75" s="66"/>
      <c r="G75" s="66">
        <v>1927</v>
      </c>
      <c r="H75" s="67">
        <v>19.43</v>
      </c>
      <c r="I75" s="157">
        <v>40544</v>
      </c>
      <c r="J75" s="157">
        <v>40908</v>
      </c>
      <c r="K75" s="198">
        <v>6185.7</v>
      </c>
    </row>
    <row r="76" spans="1:11" ht="15" customHeight="1">
      <c r="A76" s="269"/>
      <c r="B76" s="66">
        <v>1</v>
      </c>
      <c r="C76" s="66">
        <v>1</v>
      </c>
      <c r="D76" s="66"/>
      <c r="E76" s="145">
        <v>1</v>
      </c>
      <c r="F76" s="66"/>
      <c r="G76" s="66">
        <v>1914</v>
      </c>
      <c r="H76" s="67">
        <v>3.72</v>
      </c>
      <c r="I76" s="157">
        <v>40544</v>
      </c>
      <c r="J76" s="157">
        <v>40725</v>
      </c>
      <c r="K76" s="198">
        <v>1994</v>
      </c>
    </row>
    <row r="77" spans="1:11" ht="15" customHeight="1">
      <c r="A77" s="142" t="s">
        <v>44</v>
      </c>
      <c r="B77" s="136">
        <f>SUM(B67:B76)</f>
        <v>10</v>
      </c>
      <c r="C77" s="136">
        <f>SUM(C67:C76)</f>
        <v>5</v>
      </c>
      <c r="D77" s="136">
        <f>SUM(D67:D76)</f>
        <v>5</v>
      </c>
      <c r="E77" s="136">
        <f>SUM(E67:E76)</f>
        <v>10</v>
      </c>
      <c r="F77" s="136"/>
      <c r="G77" s="136"/>
      <c r="H77" s="137"/>
      <c r="I77" s="158"/>
      <c r="J77" s="158"/>
      <c r="K77" s="199">
        <f>SUM(K67:K76)</f>
        <v>43234.06</v>
      </c>
    </row>
    <row r="78" spans="1:11" ht="15" customHeight="1">
      <c r="A78" s="143" t="s">
        <v>56</v>
      </c>
      <c r="B78" s="160">
        <f>B43+B62+B77+B9+B54+B49+B65</f>
        <v>60</v>
      </c>
      <c r="C78" s="160">
        <f>C43+C62+C77+C9+C54+C49+C65</f>
        <v>21</v>
      </c>
      <c r="D78" s="160">
        <f>D43+D62+D77+D9+D54+D49+D65</f>
        <v>39</v>
      </c>
      <c r="E78" s="160">
        <f>E43+E62+E77+E9+E54+E49+E65</f>
        <v>56</v>
      </c>
      <c r="F78" s="160">
        <f>F43+F62+F77+F9+F54+F49+F65</f>
        <v>4</v>
      </c>
      <c r="G78" s="132"/>
      <c r="H78" s="93"/>
      <c r="I78" s="91"/>
      <c r="J78" s="91"/>
      <c r="K78" s="185">
        <f>K43+K62+K77+K9+K54+K49+K65</f>
        <v>378584.75000000006</v>
      </c>
    </row>
    <row r="79" spans="4:6" ht="15" customHeight="1">
      <c r="D79" s="22"/>
      <c r="E79" s="22"/>
      <c r="F79" s="22"/>
    </row>
    <row r="80" spans="4:6" ht="15" customHeight="1">
      <c r="D80" s="22"/>
      <c r="E80" s="22"/>
      <c r="F80" s="22"/>
    </row>
    <row r="81" spans="4:6" ht="15" customHeight="1">
      <c r="D81" s="22"/>
      <c r="E81" s="22"/>
      <c r="F81" s="22"/>
    </row>
    <row r="82" spans="4:6" ht="15" customHeight="1">
      <c r="D82" s="22"/>
      <c r="E82" s="22"/>
      <c r="F82" s="22"/>
    </row>
    <row r="83" spans="4:6" ht="15" customHeight="1">
      <c r="D83" s="22"/>
      <c r="E83" s="22"/>
      <c r="F83" s="22"/>
    </row>
    <row r="84" spans="4:6" ht="15" customHeight="1">
      <c r="D84" s="22"/>
      <c r="E84" s="22"/>
      <c r="F84" s="22"/>
    </row>
    <row r="85" spans="4:6" ht="15" customHeight="1">
      <c r="D85" s="22"/>
      <c r="E85" s="22"/>
      <c r="F85" s="22"/>
    </row>
    <row r="86" spans="4:6" ht="12.75">
      <c r="D86" s="22"/>
      <c r="E86" s="22"/>
      <c r="F86" s="22"/>
    </row>
    <row r="87" spans="4:6" ht="12.75">
      <c r="D87" s="22"/>
      <c r="E87" s="22"/>
      <c r="F87" s="22"/>
    </row>
    <row r="88" spans="4:6" ht="12.75">
      <c r="D88" s="22"/>
      <c r="E88" s="22"/>
      <c r="F88" s="22"/>
    </row>
    <row r="89" spans="4:6" ht="12.75">
      <c r="D89" s="22"/>
      <c r="E89" s="22"/>
      <c r="F89" s="22"/>
    </row>
    <row r="90" spans="4:6" ht="12.75">
      <c r="D90" s="22"/>
      <c r="E90" s="22"/>
      <c r="F90" s="22"/>
    </row>
    <row r="91" spans="4:6" ht="12.75">
      <c r="D91" s="22"/>
      <c r="E91" s="22"/>
      <c r="F91" s="22"/>
    </row>
    <row r="92" spans="4:6" ht="12.75">
      <c r="D92" s="22"/>
      <c r="E92" s="22"/>
      <c r="F92" s="22"/>
    </row>
    <row r="93" spans="4:6" ht="12.75">
      <c r="D93" s="22"/>
      <c r="E93" s="22"/>
      <c r="F93" s="22"/>
    </row>
    <row r="94" spans="4:6" ht="12.75">
      <c r="D94" s="22"/>
      <c r="E94" s="22"/>
      <c r="F94" s="22"/>
    </row>
    <row r="95" spans="4:6" ht="12.75">
      <c r="D95" s="22"/>
      <c r="E95" s="22"/>
      <c r="F95" s="22"/>
    </row>
    <row r="96" spans="4:6" ht="12.75">
      <c r="D96" s="22"/>
      <c r="E96" s="22"/>
      <c r="F96" s="22"/>
    </row>
    <row r="97" spans="4:6" ht="12.75">
      <c r="D97" s="22"/>
      <c r="E97" s="22"/>
      <c r="F97" s="22"/>
    </row>
    <row r="98" spans="4:6" ht="12.75">
      <c r="D98" s="22"/>
      <c r="E98" s="22"/>
      <c r="F98" s="22"/>
    </row>
    <row r="99" spans="4:6" ht="12.75">
      <c r="D99" s="22"/>
      <c r="E99" s="22"/>
      <c r="F99" s="22"/>
    </row>
    <row r="100" spans="4:6" ht="12.75">
      <c r="D100" s="22"/>
      <c r="E100" s="22"/>
      <c r="F100" s="22"/>
    </row>
    <row r="101" spans="4:6" ht="12.75">
      <c r="D101" s="22"/>
      <c r="E101" s="22"/>
      <c r="F101" s="22"/>
    </row>
    <row r="102" spans="4:6" ht="12.75">
      <c r="D102" s="22"/>
      <c r="E102" s="22"/>
      <c r="F102" s="22"/>
    </row>
    <row r="103" spans="4:6" ht="12.75">
      <c r="D103" s="22"/>
      <c r="E103" s="22"/>
      <c r="F103" s="22"/>
    </row>
    <row r="104" spans="4:6" ht="12.75">
      <c r="D104" s="22"/>
      <c r="E104" s="22"/>
      <c r="F104" s="22"/>
    </row>
    <row r="105" spans="4:6" ht="12.75">
      <c r="D105" s="22"/>
      <c r="E105" s="22"/>
      <c r="F105" s="22"/>
    </row>
    <row r="106" spans="4:6" ht="12.75">
      <c r="D106" s="22"/>
      <c r="E106" s="22"/>
      <c r="F106" s="22"/>
    </row>
    <row r="107" spans="4:6" ht="12.75">
      <c r="D107" s="22"/>
      <c r="E107" s="22"/>
      <c r="F107" s="22"/>
    </row>
    <row r="108" spans="4:6" ht="12.75">
      <c r="D108" s="22"/>
      <c r="E108" s="22"/>
      <c r="F108" s="22"/>
    </row>
    <row r="109" spans="4:6" ht="12.75">
      <c r="D109" s="22"/>
      <c r="E109" s="22"/>
      <c r="F109" s="22"/>
    </row>
    <row r="110" spans="4:6" ht="12.75">
      <c r="D110" s="22"/>
      <c r="E110" s="22"/>
      <c r="F110" s="22"/>
    </row>
    <row r="111" spans="4:6" ht="12.75">
      <c r="D111" s="22"/>
      <c r="E111" s="22"/>
      <c r="F111" s="22"/>
    </row>
    <row r="112" spans="4:6" ht="12.75">
      <c r="D112" s="22"/>
      <c r="E112" s="22"/>
      <c r="F112" s="22"/>
    </row>
    <row r="113" spans="4:6" ht="12.75">
      <c r="D113" s="22"/>
      <c r="E113" s="22"/>
      <c r="F113" s="22"/>
    </row>
    <row r="114" spans="4:6" ht="12.75">
      <c r="D114" s="22"/>
      <c r="E114" s="22"/>
      <c r="F114" s="22"/>
    </row>
    <row r="115" spans="4:6" ht="12.75">
      <c r="D115" s="22"/>
      <c r="E115" s="22"/>
      <c r="F115" s="22"/>
    </row>
    <row r="116" spans="4:6" ht="12.75">
      <c r="D116" s="22"/>
      <c r="E116" s="22"/>
      <c r="F116" s="22"/>
    </row>
    <row r="117" spans="4:6" ht="12.75">
      <c r="D117" s="22"/>
      <c r="E117" s="22"/>
      <c r="F117" s="22"/>
    </row>
    <row r="118" spans="4:6" ht="12.75">
      <c r="D118" s="22"/>
      <c r="E118" s="22"/>
      <c r="F118" s="22"/>
    </row>
    <row r="119" spans="4:6" ht="12.75">
      <c r="D119" s="22"/>
      <c r="E119" s="22"/>
      <c r="F119" s="22"/>
    </row>
    <row r="120" spans="4:6" ht="12.75">
      <c r="D120" s="22"/>
      <c r="E120" s="22"/>
      <c r="F120" s="22"/>
    </row>
    <row r="121" spans="4:6" ht="12.75">
      <c r="D121" s="22"/>
      <c r="E121" s="22"/>
      <c r="F121" s="22"/>
    </row>
    <row r="122" spans="4:6" ht="12.75">
      <c r="D122" s="22"/>
      <c r="E122" s="22"/>
      <c r="F122" s="22"/>
    </row>
    <row r="123" spans="4:6" ht="12.75">
      <c r="D123" s="22"/>
      <c r="E123" s="22"/>
      <c r="F123" s="22"/>
    </row>
    <row r="124" spans="4:6" ht="12.75">
      <c r="D124" s="22"/>
      <c r="E124" s="22"/>
      <c r="F124" s="22"/>
    </row>
    <row r="125" spans="4:6" ht="12.75">
      <c r="D125" s="22"/>
      <c r="E125" s="22"/>
      <c r="F125" s="22"/>
    </row>
    <row r="126" spans="4:6" ht="12.75">
      <c r="D126" s="22"/>
      <c r="E126" s="22"/>
      <c r="F126" s="22"/>
    </row>
    <row r="127" spans="4:6" ht="12.75">
      <c r="D127" s="22"/>
      <c r="E127" s="22"/>
      <c r="F127" s="22"/>
    </row>
    <row r="128" spans="4:6" ht="12.75">
      <c r="D128" s="22"/>
      <c r="E128" s="22"/>
      <c r="F128" s="22"/>
    </row>
    <row r="129" spans="4:6" ht="12.75">
      <c r="D129" s="22"/>
      <c r="E129" s="22"/>
      <c r="F129" s="22"/>
    </row>
    <row r="130" spans="4:6" ht="12.75">
      <c r="D130" s="22"/>
      <c r="E130" s="22"/>
      <c r="F130" s="22"/>
    </row>
    <row r="131" spans="4:6" ht="12.75">
      <c r="D131" s="22"/>
      <c r="E131" s="22"/>
      <c r="F131" s="22"/>
    </row>
    <row r="132" spans="4:6" ht="12.75">
      <c r="D132" s="22"/>
      <c r="E132" s="22"/>
      <c r="F132" s="22"/>
    </row>
    <row r="133" spans="4:6" ht="12.75">
      <c r="D133" s="22"/>
      <c r="E133" s="22"/>
      <c r="F133" s="22"/>
    </row>
    <row r="134" spans="4:6" ht="12.75">
      <c r="D134" s="22"/>
      <c r="E134" s="22"/>
      <c r="F134" s="22"/>
    </row>
    <row r="135" spans="4:6" ht="12.75">
      <c r="D135" s="22"/>
      <c r="E135" s="22"/>
      <c r="F135" s="22"/>
    </row>
    <row r="136" spans="4:6" ht="12.75">
      <c r="D136" s="22"/>
      <c r="E136" s="22"/>
      <c r="F136" s="22"/>
    </row>
    <row r="137" spans="4:6" ht="12.75">
      <c r="D137" s="22"/>
      <c r="E137" s="22"/>
      <c r="F137" s="22"/>
    </row>
    <row r="138" spans="4:6" ht="12.75">
      <c r="D138" s="22"/>
      <c r="E138" s="22"/>
      <c r="F138" s="22"/>
    </row>
    <row r="139" spans="4:6" ht="12.75">
      <c r="D139" s="22"/>
      <c r="E139" s="22"/>
      <c r="F139" s="22"/>
    </row>
    <row r="140" spans="4:6" ht="12.75">
      <c r="D140" s="22"/>
      <c r="E140" s="22"/>
      <c r="F140" s="22"/>
    </row>
    <row r="141" spans="4:6" ht="12.75">
      <c r="D141" s="22"/>
      <c r="E141" s="22"/>
      <c r="F141" s="22"/>
    </row>
    <row r="142" spans="4:6" ht="12.75">
      <c r="D142" s="22"/>
      <c r="E142" s="22"/>
      <c r="F142" s="22"/>
    </row>
    <row r="143" spans="4:6" ht="12.75">
      <c r="D143" s="22"/>
      <c r="E143" s="22"/>
      <c r="F143" s="22"/>
    </row>
    <row r="144" spans="4:6" ht="12.75">
      <c r="D144" s="22"/>
      <c r="E144" s="22"/>
      <c r="F144" s="22"/>
    </row>
    <row r="145" spans="4:6" ht="12.75">
      <c r="D145" s="22"/>
      <c r="E145" s="22"/>
      <c r="F145" s="22"/>
    </row>
    <row r="146" spans="4:6" ht="12.75">
      <c r="D146" s="22"/>
      <c r="E146" s="22"/>
      <c r="F146" s="22"/>
    </row>
    <row r="147" spans="4:6" ht="12.75">
      <c r="D147" s="22"/>
      <c r="E147" s="22"/>
      <c r="F147" s="22"/>
    </row>
    <row r="148" spans="4:6" ht="12.75">
      <c r="D148" s="22"/>
      <c r="E148" s="22"/>
      <c r="F148" s="22"/>
    </row>
    <row r="149" spans="4:6" ht="12.75">
      <c r="D149" s="22"/>
      <c r="E149" s="22"/>
      <c r="F149" s="22"/>
    </row>
    <row r="150" spans="4:6" ht="12.75">
      <c r="D150" s="22"/>
      <c r="E150" s="22"/>
      <c r="F150" s="22"/>
    </row>
    <row r="151" spans="4:6" ht="12.75">
      <c r="D151" s="22"/>
      <c r="E151" s="22"/>
      <c r="F151" s="22"/>
    </row>
    <row r="152" spans="4:6" ht="12.75">
      <c r="D152" s="22"/>
      <c r="E152" s="22"/>
      <c r="F152" s="22"/>
    </row>
    <row r="153" spans="4:6" ht="12.75">
      <c r="D153" s="22"/>
      <c r="E153" s="22"/>
      <c r="F153" s="22"/>
    </row>
    <row r="154" spans="4:6" ht="12.75">
      <c r="D154" s="22"/>
      <c r="E154" s="22"/>
      <c r="F154" s="22"/>
    </row>
    <row r="155" spans="4:6" ht="12.75">
      <c r="D155" s="22"/>
      <c r="E155" s="22"/>
      <c r="F155" s="22"/>
    </row>
    <row r="156" spans="4:6" ht="12.75">
      <c r="D156" s="22"/>
      <c r="E156" s="22"/>
      <c r="F156" s="22"/>
    </row>
    <row r="157" spans="4:6" ht="12.75">
      <c r="D157" s="22"/>
      <c r="E157" s="22"/>
      <c r="F157" s="22"/>
    </row>
    <row r="158" spans="4:6" ht="12.75">
      <c r="D158" s="22"/>
      <c r="E158" s="22"/>
      <c r="F158" s="22"/>
    </row>
    <row r="159" spans="4:6" ht="12.75">
      <c r="D159" s="22"/>
      <c r="E159" s="22"/>
      <c r="F159" s="22"/>
    </row>
    <row r="160" spans="4:6" ht="12.75">
      <c r="D160" s="22"/>
      <c r="E160" s="22"/>
      <c r="F160" s="22"/>
    </row>
    <row r="161" spans="4:6" ht="12.75">
      <c r="D161" s="22"/>
      <c r="E161" s="22"/>
      <c r="F161" s="22"/>
    </row>
    <row r="162" spans="4:6" ht="12.75">
      <c r="D162" s="22"/>
      <c r="E162" s="22"/>
      <c r="F162" s="22"/>
    </row>
    <row r="163" spans="4:6" ht="12.75">
      <c r="D163" s="22"/>
      <c r="E163" s="22"/>
      <c r="F163" s="22"/>
    </row>
    <row r="164" spans="4:6" ht="12.75">
      <c r="D164" s="22"/>
      <c r="E164" s="22"/>
      <c r="F164" s="22"/>
    </row>
    <row r="165" spans="4:6" ht="12.75">
      <c r="D165" s="22"/>
      <c r="E165" s="22"/>
      <c r="F165" s="22"/>
    </row>
    <row r="166" spans="4:6" ht="12.75">
      <c r="D166" s="22"/>
      <c r="E166" s="22"/>
      <c r="F166" s="22"/>
    </row>
    <row r="167" spans="4:6" ht="12.75">
      <c r="D167" s="22"/>
      <c r="E167" s="22"/>
      <c r="F167" s="22"/>
    </row>
    <row r="168" spans="4:6" ht="12.75">
      <c r="D168" s="22"/>
      <c r="E168" s="22"/>
      <c r="F168" s="22"/>
    </row>
    <row r="169" spans="4:6" ht="12.75">
      <c r="D169" s="22"/>
      <c r="E169" s="22"/>
      <c r="F169" s="22"/>
    </row>
    <row r="170" spans="4:6" ht="12.75">
      <c r="D170" s="22"/>
      <c r="E170" s="22"/>
      <c r="F170" s="22"/>
    </row>
    <row r="171" spans="4:6" ht="12.75">
      <c r="D171" s="22"/>
      <c r="E171" s="22"/>
      <c r="F171" s="22"/>
    </row>
    <row r="172" spans="4:6" ht="12.75">
      <c r="D172" s="22"/>
      <c r="E172" s="22"/>
      <c r="F172" s="22"/>
    </row>
    <row r="173" spans="4:6" ht="12.75">
      <c r="D173" s="22"/>
      <c r="E173" s="22"/>
      <c r="F173" s="22"/>
    </row>
    <row r="174" spans="4:6" ht="12.75">
      <c r="D174" s="22"/>
      <c r="E174" s="22"/>
      <c r="F174" s="22"/>
    </row>
    <row r="175" spans="4:6" ht="12.75">
      <c r="D175" s="22"/>
      <c r="E175" s="22"/>
      <c r="F175" s="22"/>
    </row>
    <row r="176" spans="4:6" ht="12.75">
      <c r="D176" s="22"/>
      <c r="E176" s="22"/>
      <c r="F176" s="22"/>
    </row>
    <row r="177" ht="12.75">
      <c r="E177" s="144"/>
    </row>
    <row r="178" spans="4:6" ht="12.75">
      <c r="D178" s="22"/>
      <c r="E178" s="22"/>
      <c r="F178" s="22"/>
    </row>
    <row r="179" spans="4:6" ht="12.75">
      <c r="D179" s="22"/>
      <c r="E179" s="22"/>
      <c r="F179" s="22"/>
    </row>
    <row r="180" spans="4:6" ht="12.75">
      <c r="D180" s="22"/>
      <c r="E180" s="22"/>
      <c r="F180" s="22"/>
    </row>
    <row r="181" spans="4:6" ht="12.75">
      <c r="D181" s="22"/>
      <c r="E181" s="22"/>
      <c r="F181" s="22"/>
    </row>
    <row r="182" spans="4:6" ht="12.75">
      <c r="D182" s="22"/>
      <c r="E182" s="22"/>
      <c r="F182" s="22"/>
    </row>
    <row r="183" spans="4:6" ht="12.75">
      <c r="D183" s="22"/>
      <c r="E183" s="22"/>
      <c r="F183" s="22"/>
    </row>
    <row r="184" spans="4:6" ht="12.75">
      <c r="D184" s="22"/>
      <c r="E184" s="22"/>
      <c r="F184" s="22"/>
    </row>
    <row r="185" spans="4:6" ht="12.75">
      <c r="D185" s="22"/>
      <c r="E185" s="22"/>
      <c r="F185" s="22"/>
    </row>
    <row r="186" spans="4:6" ht="12.75">
      <c r="D186" s="22"/>
      <c r="E186" s="22"/>
      <c r="F186" s="22"/>
    </row>
    <row r="187" spans="4:6" ht="12.75">
      <c r="D187" s="22"/>
      <c r="E187" s="22"/>
      <c r="F187" s="22"/>
    </row>
    <row r="188" spans="4:6" ht="12.75">
      <c r="D188" s="22"/>
      <c r="E188" s="22"/>
      <c r="F188" s="22"/>
    </row>
    <row r="189" spans="4:6" ht="12.75">
      <c r="D189" s="22"/>
      <c r="E189" s="22"/>
      <c r="F189" s="22"/>
    </row>
    <row r="190" spans="4:6" ht="12.75">
      <c r="D190" s="22"/>
      <c r="E190" s="22"/>
      <c r="F190" s="22"/>
    </row>
    <row r="191" spans="4:6" ht="12.75">
      <c r="D191" s="22"/>
      <c r="E191" s="22"/>
      <c r="F191" s="22"/>
    </row>
    <row r="192" spans="4:6" ht="12.75">
      <c r="D192" s="22"/>
      <c r="E192" s="22"/>
      <c r="F192" s="22"/>
    </row>
    <row r="193" spans="4:6" ht="12.75">
      <c r="D193" s="22"/>
      <c r="E193" s="22"/>
      <c r="F193" s="22"/>
    </row>
    <row r="194" spans="4:6" ht="12.75">
      <c r="D194" s="22"/>
      <c r="E194" s="22"/>
      <c r="F194" s="22"/>
    </row>
    <row r="195" spans="4:6" ht="12.75">
      <c r="D195" s="22"/>
      <c r="E195" s="22"/>
      <c r="F195" s="22"/>
    </row>
    <row r="196" spans="4:6" ht="12.75">
      <c r="D196" s="22"/>
      <c r="E196" s="22"/>
      <c r="F196" s="22"/>
    </row>
    <row r="197" spans="4:6" ht="12.75">
      <c r="D197" s="22"/>
      <c r="E197" s="22"/>
      <c r="F197" s="22"/>
    </row>
    <row r="198" spans="4:6" ht="12.75">
      <c r="D198" s="22"/>
      <c r="E198" s="22"/>
      <c r="F198" s="22"/>
    </row>
    <row r="199" spans="4:6" ht="12.75">
      <c r="D199" s="22"/>
      <c r="E199" s="22"/>
      <c r="F199" s="22"/>
    </row>
    <row r="200" spans="4:6" ht="12.75">
      <c r="D200" s="22"/>
      <c r="E200" s="22"/>
      <c r="F200" s="22"/>
    </row>
    <row r="201" spans="4:6" ht="12.75">
      <c r="D201" s="22"/>
      <c r="E201" s="22"/>
      <c r="F201" s="22"/>
    </row>
    <row r="202" spans="4:6" ht="12.75">
      <c r="D202" s="22"/>
      <c r="E202" s="22"/>
      <c r="F202" s="22"/>
    </row>
    <row r="203" spans="4:6" ht="12.75">
      <c r="D203" s="22"/>
      <c r="E203" s="22"/>
      <c r="F203" s="22"/>
    </row>
    <row r="204" spans="4:6" ht="12.75">
      <c r="D204" s="22"/>
      <c r="E204" s="22"/>
      <c r="F204" s="22"/>
    </row>
    <row r="205" spans="4:6" ht="12.75">
      <c r="D205" s="22"/>
      <c r="E205" s="22"/>
      <c r="F205" s="22"/>
    </row>
    <row r="206" spans="4:6" ht="12.75">
      <c r="D206" s="22"/>
      <c r="E206" s="22"/>
      <c r="F206" s="22"/>
    </row>
    <row r="207" spans="4:6" ht="12.75">
      <c r="D207" s="22"/>
      <c r="E207" s="22"/>
      <c r="F207" s="22"/>
    </row>
    <row r="208" spans="4:6" ht="12.75">
      <c r="D208" s="22"/>
      <c r="E208" s="22"/>
      <c r="F208" s="22"/>
    </row>
    <row r="209" spans="4:6" ht="12.75">
      <c r="D209" s="22"/>
      <c r="E209" s="22"/>
      <c r="F209" s="22"/>
    </row>
    <row r="210" spans="4:6" ht="12.75">
      <c r="D210" s="22"/>
      <c r="E210" s="22"/>
      <c r="F210" s="22"/>
    </row>
    <row r="211" spans="4:6" ht="12.75">
      <c r="D211" s="22"/>
      <c r="E211" s="22"/>
      <c r="F211" s="22"/>
    </row>
  </sheetData>
  <mergeCells count="3">
    <mergeCell ref="A1:K1"/>
    <mergeCell ref="A2:K2"/>
    <mergeCell ref="I3:J3"/>
  </mergeCells>
  <printOptions/>
  <pageMargins left="0.75" right="0.75" top="0.43" bottom="1" header="0.45" footer="0.5"/>
  <pageSetup horizontalDpi="600" verticalDpi="600" orientation="landscape" paperSize="9" scale="70"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sheetPr codeName="Foglio16">
    <tabColor indexed="27"/>
  </sheetPr>
  <dimension ref="A1:O57"/>
  <sheetViews>
    <sheetView workbookViewId="0" topLeftCell="A1">
      <selection activeCell="K3" sqref="K3"/>
    </sheetView>
  </sheetViews>
  <sheetFormatPr defaultColWidth="9.140625" defaultRowHeight="12.75"/>
  <cols>
    <col min="1" max="1" width="48.421875" style="76" customWidth="1"/>
    <col min="2" max="2" width="15.7109375" style="76" customWidth="1"/>
    <col min="3" max="4" width="7.7109375" style="77" customWidth="1"/>
    <col min="5" max="5" width="10.7109375" style="77" customWidth="1"/>
    <col min="6" max="6" width="11.00390625" style="76" customWidth="1"/>
    <col min="7" max="7" width="16.57421875" style="76" customWidth="1"/>
    <col min="8" max="16384" width="9.140625" style="71" customWidth="1"/>
  </cols>
  <sheetData>
    <row r="1" spans="1:7" ht="30" customHeight="1">
      <c r="A1" s="297" t="s">
        <v>7</v>
      </c>
      <c r="B1" s="297"/>
      <c r="C1" s="297"/>
      <c r="D1" s="297"/>
      <c r="E1" s="297"/>
      <c r="F1" s="297"/>
      <c r="G1" s="297"/>
    </row>
    <row r="2" spans="1:7" ht="74.25" customHeight="1">
      <c r="A2" s="282" t="s">
        <v>8</v>
      </c>
      <c r="B2" s="282"/>
      <c r="C2" s="282"/>
      <c r="D2" s="282"/>
      <c r="E2" s="282"/>
      <c r="F2" s="282"/>
      <c r="G2" s="282"/>
    </row>
    <row r="3" spans="1:7" ht="15" customHeight="1">
      <c r="A3" s="24" t="s">
        <v>26</v>
      </c>
      <c r="B3" s="24" t="s">
        <v>161</v>
      </c>
      <c r="C3" s="24" t="s">
        <v>33</v>
      </c>
      <c r="D3" s="24" t="s">
        <v>34</v>
      </c>
      <c r="E3" s="24" t="s">
        <v>154</v>
      </c>
      <c r="F3" s="24" t="s">
        <v>81</v>
      </c>
      <c r="G3" s="8" t="s">
        <v>67</v>
      </c>
    </row>
    <row r="4" spans="1:7" ht="15" customHeight="1">
      <c r="A4" s="149" t="s">
        <v>17</v>
      </c>
      <c r="B4" s="147"/>
      <c r="C4" s="147"/>
      <c r="D4" s="147"/>
      <c r="E4" s="147"/>
      <c r="F4" s="147"/>
      <c r="G4" s="148"/>
    </row>
    <row r="5" spans="1:7" ht="15" customHeight="1">
      <c r="A5" s="268"/>
      <c r="B5" s="72">
        <v>1</v>
      </c>
      <c r="C5" s="72"/>
      <c r="D5" s="72">
        <v>1</v>
      </c>
      <c r="E5" s="72">
        <v>1</v>
      </c>
      <c r="F5" s="72"/>
      <c r="G5" s="72">
        <v>1926</v>
      </c>
    </row>
    <row r="6" spans="1:7" ht="15" customHeight="1">
      <c r="A6" s="268"/>
      <c r="B6" s="72">
        <v>1</v>
      </c>
      <c r="C6" s="72"/>
      <c r="D6" s="72">
        <v>1</v>
      </c>
      <c r="E6" s="72">
        <v>1</v>
      </c>
      <c r="F6" s="72"/>
      <c r="G6" s="72">
        <v>1922</v>
      </c>
    </row>
    <row r="7" spans="1:7" ht="15" customHeight="1">
      <c r="A7" s="268"/>
      <c r="B7" s="72">
        <v>1</v>
      </c>
      <c r="C7" s="72">
        <v>1</v>
      </c>
      <c r="D7" s="72"/>
      <c r="E7" s="72">
        <v>1</v>
      </c>
      <c r="F7" s="72"/>
      <c r="G7" s="72">
        <v>1925</v>
      </c>
    </row>
    <row r="8" spans="1:15" ht="15" customHeight="1">
      <c r="A8" s="268"/>
      <c r="B8" s="72">
        <v>1</v>
      </c>
      <c r="C8" s="72"/>
      <c r="D8" s="72">
        <v>1</v>
      </c>
      <c r="E8" s="72">
        <v>1</v>
      </c>
      <c r="F8" s="72"/>
      <c r="G8" s="72">
        <v>1931</v>
      </c>
      <c r="M8" s="124"/>
      <c r="N8" s="124"/>
      <c r="O8" s="124"/>
    </row>
    <row r="9" spans="1:15" ht="15" customHeight="1">
      <c r="A9" s="268"/>
      <c r="B9" s="72">
        <v>1</v>
      </c>
      <c r="C9" s="72"/>
      <c r="D9" s="72">
        <v>1</v>
      </c>
      <c r="E9" s="72">
        <v>1</v>
      </c>
      <c r="F9" s="72"/>
      <c r="G9" s="72">
        <v>1942</v>
      </c>
      <c r="M9" s="124"/>
      <c r="N9" s="170"/>
      <c r="O9" s="124"/>
    </row>
    <row r="10" spans="1:15" ht="15" customHeight="1">
      <c r="A10" s="268"/>
      <c r="B10" s="72">
        <v>1</v>
      </c>
      <c r="C10" s="72"/>
      <c r="D10" s="72">
        <v>1</v>
      </c>
      <c r="E10" s="72">
        <v>1</v>
      </c>
      <c r="F10" s="72"/>
      <c r="G10" s="72">
        <v>1921</v>
      </c>
      <c r="M10" s="124"/>
      <c r="N10" s="124"/>
      <c r="O10" s="124"/>
    </row>
    <row r="11" spans="1:15" ht="15" customHeight="1">
      <c r="A11" s="268"/>
      <c r="B11" s="72">
        <v>1</v>
      </c>
      <c r="C11" s="72">
        <v>1</v>
      </c>
      <c r="D11" s="72"/>
      <c r="E11" s="72">
        <v>1</v>
      </c>
      <c r="F11" s="72"/>
      <c r="G11" s="72">
        <v>1927</v>
      </c>
      <c r="M11" s="124"/>
      <c r="N11" s="124"/>
      <c r="O11" s="124"/>
    </row>
    <row r="12" spans="1:7" ht="15" customHeight="1">
      <c r="A12" s="268"/>
      <c r="B12" s="72">
        <v>1</v>
      </c>
      <c r="C12" s="72">
        <v>1</v>
      </c>
      <c r="D12" s="72"/>
      <c r="E12" s="72">
        <v>1</v>
      </c>
      <c r="F12" s="72"/>
      <c r="G12" s="72">
        <v>1917</v>
      </c>
    </row>
    <row r="13" spans="1:7" ht="15" customHeight="1">
      <c r="A13" s="268"/>
      <c r="B13" s="72">
        <v>1</v>
      </c>
      <c r="C13" s="72">
        <v>1</v>
      </c>
      <c r="D13" s="72"/>
      <c r="E13" s="72">
        <v>1</v>
      </c>
      <c r="F13" s="72"/>
      <c r="G13" s="72">
        <v>1943</v>
      </c>
    </row>
    <row r="14" spans="1:7" ht="15" customHeight="1">
      <c r="A14" s="268"/>
      <c r="B14" s="72">
        <v>1</v>
      </c>
      <c r="C14" s="72"/>
      <c r="D14" s="72">
        <v>1</v>
      </c>
      <c r="E14" s="72">
        <v>1</v>
      </c>
      <c r="F14" s="72"/>
      <c r="G14" s="72">
        <v>1920</v>
      </c>
    </row>
    <row r="15" spans="1:7" ht="15" customHeight="1">
      <c r="A15" s="150" t="s">
        <v>38</v>
      </c>
      <c r="B15" s="133">
        <f>SUM(B5:B14)</f>
        <v>10</v>
      </c>
      <c r="C15" s="133">
        <f>SUM(C5:C14)</f>
        <v>4</v>
      </c>
      <c r="D15" s="133">
        <f>SUM(D5:D14)</f>
        <v>6</v>
      </c>
      <c r="E15" s="133">
        <f>SUM(E5:E14)</f>
        <v>10</v>
      </c>
      <c r="F15" s="133"/>
      <c r="G15" s="133"/>
    </row>
    <row r="16" spans="1:7" ht="15" customHeight="1">
      <c r="A16" s="151" t="s">
        <v>18</v>
      </c>
      <c r="B16" s="29"/>
      <c r="C16" s="29"/>
      <c r="D16" s="29"/>
      <c r="E16" s="29"/>
      <c r="F16" s="29"/>
      <c r="G16" s="29"/>
    </row>
    <row r="17" spans="1:7" ht="15" customHeight="1">
      <c r="A17" s="268"/>
      <c r="B17" s="72">
        <v>1</v>
      </c>
      <c r="C17" s="72"/>
      <c r="D17" s="72">
        <v>1</v>
      </c>
      <c r="E17" s="72">
        <v>1</v>
      </c>
      <c r="F17" s="72"/>
      <c r="G17" s="72">
        <v>1972</v>
      </c>
    </row>
    <row r="18" spans="1:7" ht="15" customHeight="1">
      <c r="A18" s="150" t="s">
        <v>39</v>
      </c>
      <c r="B18" s="133">
        <v>1</v>
      </c>
      <c r="C18" s="133"/>
      <c r="D18" s="133">
        <v>1</v>
      </c>
      <c r="E18" s="133">
        <v>1</v>
      </c>
      <c r="F18" s="133"/>
      <c r="G18" s="133"/>
    </row>
    <row r="19" spans="1:7" ht="15" customHeight="1">
      <c r="A19" s="151" t="s">
        <v>20</v>
      </c>
      <c r="B19" s="29"/>
      <c r="C19" s="29"/>
      <c r="D19" s="29"/>
      <c r="E19" s="29"/>
      <c r="F19" s="29"/>
      <c r="G19" s="29"/>
    </row>
    <row r="20" spans="1:7" ht="15" customHeight="1">
      <c r="A20" s="268"/>
      <c r="B20" s="72">
        <v>1</v>
      </c>
      <c r="C20" s="72"/>
      <c r="D20" s="72">
        <v>1</v>
      </c>
      <c r="E20" s="72">
        <v>1</v>
      </c>
      <c r="F20" s="72"/>
      <c r="G20" s="72">
        <v>1935</v>
      </c>
    </row>
    <row r="21" spans="1:7" ht="15" customHeight="1">
      <c r="A21" s="150" t="s">
        <v>41</v>
      </c>
      <c r="B21" s="133">
        <v>1</v>
      </c>
      <c r="C21" s="133"/>
      <c r="D21" s="133">
        <v>1</v>
      </c>
      <c r="E21" s="133">
        <v>1</v>
      </c>
      <c r="F21" s="133"/>
      <c r="G21" s="133"/>
    </row>
    <row r="22" spans="1:7" ht="15" customHeight="1">
      <c r="A22" s="151" t="s">
        <v>21</v>
      </c>
      <c r="B22" s="29"/>
      <c r="C22" s="29"/>
      <c r="D22" s="29"/>
      <c r="E22" s="29"/>
      <c r="F22" s="29"/>
      <c r="G22" s="29"/>
    </row>
    <row r="23" spans="1:7" ht="15" customHeight="1">
      <c r="A23" s="268"/>
      <c r="B23" s="72">
        <v>1</v>
      </c>
      <c r="C23" s="72"/>
      <c r="D23" s="72">
        <v>1</v>
      </c>
      <c r="E23" s="72">
        <v>1</v>
      </c>
      <c r="F23" s="72"/>
      <c r="G23" s="72">
        <v>1935</v>
      </c>
    </row>
    <row r="24" spans="1:7" ht="15" customHeight="1">
      <c r="A24" s="150" t="s">
        <v>162</v>
      </c>
      <c r="B24" s="133">
        <v>1</v>
      </c>
      <c r="C24" s="133"/>
      <c r="D24" s="133">
        <v>1</v>
      </c>
      <c r="E24" s="133"/>
      <c r="F24" s="133"/>
      <c r="G24" s="133"/>
    </row>
    <row r="25" spans="1:7" ht="15" customHeight="1">
      <c r="A25" s="151" t="s">
        <v>22</v>
      </c>
      <c r="B25" s="29"/>
      <c r="C25" s="29"/>
      <c r="D25" s="29"/>
      <c r="E25" s="29"/>
      <c r="F25" s="29"/>
      <c r="G25" s="29"/>
    </row>
    <row r="26" spans="1:7" s="73" customFormat="1" ht="15" customHeight="1">
      <c r="A26" s="268"/>
      <c r="B26" s="72">
        <v>1</v>
      </c>
      <c r="C26" s="72"/>
      <c r="D26" s="72">
        <v>1</v>
      </c>
      <c r="E26" s="72">
        <v>1</v>
      </c>
      <c r="F26" s="72"/>
      <c r="G26" s="72">
        <v>1935</v>
      </c>
    </row>
    <row r="27" spans="1:7" s="73" customFormat="1" ht="15" customHeight="1">
      <c r="A27" s="268"/>
      <c r="B27" s="72">
        <v>1</v>
      </c>
      <c r="C27" s="72"/>
      <c r="D27" s="72">
        <v>1</v>
      </c>
      <c r="E27" s="72">
        <v>1</v>
      </c>
      <c r="F27" s="72"/>
      <c r="G27" s="72">
        <v>1909</v>
      </c>
    </row>
    <row r="28" spans="1:7" s="73" customFormat="1" ht="15" customHeight="1">
      <c r="A28" s="268"/>
      <c r="B28" s="72">
        <v>1</v>
      </c>
      <c r="C28" s="72">
        <v>1</v>
      </c>
      <c r="D28" s="72"/>
      <c r="E28" s="72">
        <v>1</v>
      </c>
      <c r="F28" s="72"/>
      <c r="G28" s="72">
        <v>1932</v>
      </c>
    </row>
    <row r="29" spans="1:7" s="73" customFormat="1" ht="15" customHeight="1">
      <c r="A29" s="268"/>
      <c r="B29" s="72">
        <v>1</v>
      </c>
      <c r="C29" s="72"/>
      <c r="D29" s="72">
        <v>1</v>
      </c>
      <c r="E29" s="72">
        <v>1</v>
      </c>
      <c r="F29" s="72"/>
      <c r="G29" s="72">
        <v>1933</v>
      </c>
    </row>
    <row r="30" spans="1:7" s="73" customFormat="1" ht="15" customHeight="1">
      <c r="A30" s="268"/>
      <c r="B30" s="72">
        <v>1</v>
      </c>
      <c r="C30" s="72">
        <v>1</v>
      </c>
      <c r="D30" s="72"/>
      <c r="E30" s="72">
        <v>1</v>
      </c>
      <c r="F30" s="72"/>
      <c r="G30" s="72">
        <v>1927</v>
      </c>
    </row>
    <row r="31" spans="1:7" s="73" customFormat="1" ht="15" customHeight="1">
      <c r="A31" s="268"/>
      <c r="B31" s="72">
        <v>1</v>
      </c>
      <c r="C31" s="72"/>
      <c r="D31" s="72">
        <v>1</v>
      </c>
      <c r="E31" s="72">
        <v>1</v>
      </c>
      <c r="F31" s="72"/>
      <c r="G31" s="72">
        <v>1927</v>
      </c>
    </row>
    <row r="32" spans="1:7" s="73" customFormat="1" ht="15" customHeight="1">
      <c r="A32" s="268"/>
      <c r="B32" s="72">
        <v>1</v>
      </c>
      <c r="C32" s="72">
        <v>1</v>
      </c>
      <c r="D32" s="72"/>
      <c r="E32" s="72">
        <v>1</v>
      </c>
      <c r="F32" s="72"/>
      <c r="G32" s="72">
        <v>1924</v>
      </c>
    </row>
    <row r="33" spans="1:7" s="73" customFormat="1" ht="15" customHeight="1">
      <c r="A33" s="268"/>
      <c r="B33" s="72">
        <v>1</v>
      </c>
      <c r="C33" s="72"/>
      <c r="D33" s="72">
        <v>1</v>
      </c>
      <c r="E33" s="72">
        <v>1</v>
      </c>
      <c r="F33" s="72"/>
      <c r="G33" s="72">
        <v>1917</v>
      </c>
    </row>
    <row r="34" spans="1:7" s="73" customFormat="1" ht="15" customHeight="1">
      <c r="A34" s="268"/>
      <c r="B34" s="72">
        <v>1</v>
      </c>
      <c r="C34" s="72"/>
      <c r="D34" s="72">
        <v>1</v>
      </c>
      <c r="E34" s="72">
        <v>1</v>
      </c>
      <c r="F34" s="72"/>
      <c r="G34" s="72">
        <v>1926</v>
      </c>
    </row>
    <row r="35" spans="1:7" s="73" customFormat="1" ht="15" customHeight="1">
      <c r="A35" s="150" t="s">
        <v>42</v>
      </c>
      <c r="B35" s="133">
        <f>SUM(B26:B34)</f>
        <v>9</v>
      </c>
      <c r="C35" s="133">
        <f>SUM(C26:C34)</f>
        <v>3</v>
      </c>
      <c r="D35" s="133">
        <f>SUM(D26:D34)</f>
        <v>6</v>
      </c>
      <c r="E35" s="133">
        <f>SUM(E26:E34)</f>
        <v>9</v>
      </c>
      <c r="F35" s="133"/>
      <c r="G35" s="133"/>
    </row>
    <row r="36" spans="1:7" s="73" customFormat="1" ht="15" customHeight="1">
      <c r="A36" s="151" t="s">
        <v>23</v>
      </c>
      <c r="B36" s="141"/>
      <c r="C36" s="141"/>
      <c r="D36" s="141"/>
      <c r="E36" s="141"/>
      <c r="F36" s="141"/>
      <c r="G36" s="141"/>
    </row>
    <row r="37" spans="1:7" s="73" customFormat="1" ht="15" customHeight="1">
      <c r="A37" s="268"/>
      <c r="B37" s="72">
        <v>1</v>
      </c>
      <c r="C37" s="72">
        <v>1</v>
      </c>
      <c r="D37" s="72"/>
      <c r="E37" s="72">
        <v>1</v>
      </c>
      <c r="F37" s="72"/>
      <c r="G37" s="72">
        <v>1926</v>
      </c>
    </row>
    <row r="38" spans="1:7" s="73" customFormat="1" ht="15" customHeight="1">
      <c r="A38" s="268"/>
      <c r="B38" s="72">
        <v>1</v>
      </c>
      <c r="C38" s="72"/>
      <c r="D38" s="72">
        <v>1</v>
      </c>
      <c r="E38" s="72">
        <v>1</v>
      </c>
      <c r="F38" s="72"/>
      <c r="G38" s="72">
        <v>1914</v>
      </c>
    </row>
    <row r="39" spans="1:7" s="73" customFormat="1" ht="15" customHeight="1">
      <c r="A39" s="150" t="s">
        <v>43</v>
      </c>
      <c r="B39" s="133">
        <f>SUM(B37:B38)</f>
        <v>2</v>
      </c>
      <c r="C39" s="133">
        <v>1</v>
      </c>
      <c r="D39" s="133">
        <v>1</v>
      </c>
      <c r="E39" s="133">
        <v>2</v>
      </c>
      <c r="F39" s="133"/>
      <c r="G39" s="133"/>
    </row>
    <row r="40" spans="1:7" s="73" customFormat="1" ht="15" customHeight="1">
      <c r="A40" s="151" t="s">
        <v>24</v>
      </c>
      <c r="B40" s="51"/>
      <c r="C40" s="51"/>
      <c r="D40" s="51"/>
      <c r="E40" s="51"/>
      <c r="F40" s="51"/>
      <c r="G40" s="51"/>
    </row>
    <row r="41" spans="1:7" s="73" customFormat="1" ht="15" customHeight="1">
      <c r="A41" s="268"/>
      <c r="B41" s="72">
        <v>1</v>
      </c>
      <c r="C41" s="77"/>
      <c r="D41" s="72">
        <v>1</v>
      </c>
      <c r="E41" s="72">
        <v>1</v>
      </c>
      <c r="F41" s="72"/>
      <c r="G41" s="72">
        <v>1927</v>
      </c>
    </row>
    <row r="42" spans="1:7" s="73" customFormat="1" ht="15" customHeight="1">
      <c r="A42" s="268"/>
      <c r="B42" s="72">
        <v>1</v>
      </c>
      <c r="C42" s="72"/>
      <c r="D42" s="72">
        <v>1</v>
      </c>
      <c r="E42" s="72">
        <v>1</v>
      </c>
      <c r="F42" s="72"/>
      <c r="G42" s="72">
        <v>1927</v>
      </c>
    </row>
    <row r="43" spans="1:7" s="73" customFormat="1" ht="15" customHeight="1">
      <c r="A43" s="268"/>
      <c r="B43" s="72">
        <v>1</v>
      </c>
      <c r="C43" s="72"/>
      <c r="D43" s="72">
        <v>1</v>
      </c>
      <c r="E43" s="72">
        <v>1</v>
      </c>
      <c r="F43" s="72"/>
      <c r="G43" s="72">
        <v>1924</v>
      </c>
    </row>
    <row r="44" spans="1:7" s="73" customFormat="1" ht="15" customHeight="1">
      <c r="A44" s="268"/>
      <c r="B44" s="72">
        <v>1</v>
      </c>
      <c r="C44" s="72">
        <v>1</v>
      </c>
      <c r="D44" s="72"/>
      <c r="E44" s="72">
        <v>1</v>
      </c>
      <c r="F44" s="72"/>
      <c r="G44" s="72">
        <v>1921</v>
      </c>
    </row>
    <row r="45" spans="1:7" s="73" customFormat="1" ht="15" customHeight="1">
      <c r="A45" s="268"/>
      <c r="B45" s="72">
        <v>1</v>
      </c>
      <c r="C45" s="72">
        <v>1</v>
      </c>
      <c r="D45" s="72"/>
      <c r="E45" s="72">
        <v>1</v>
      </c>
      <c r="F45" s="72"/>
      <c r="G45" s="72">
        <v>1928</v>
      </c>
    </row>
    <row r="46" spans="1:7" s="73" customFormat="1" ht="15" customHeight="1">
      <c r="A46" s="268"/>
      <c r="B46" s="72">
        <v>1</v>
      </c>
      <c r="C46" s="72"/>
      <c r="D46" s="72">
        <v>1</v>
      </c>
      <c r="E46" s="72">
        <v>1</v>
      </c>
      <c r="F46" s="72"/>
      <c r="G46" s="72">
        <v>1930</v>
      </c>
    </row>
    <row r="47" spans="1:7" s="73" customFormat="1" ht="15" customHeight="1">
      <c r="A47" s="268"/>
      <c r="B47" s="72">
        <v>1</v>
      </c>
      <c r="C47" s="72"/>
      <c r="D47" s="72">
        <v>1</v>
      </c>
      <c r="E47" s="72">
        <v>1</v>
      </c>
      <c r="F47" s="72"/>
      <c r="G47" s="72">
        <v>1940</v>
      </c>
    </row>
    <row r="48" spans="1:7" s="73" customFormat="1" ht="15" customHeight="1">
      <c r="A48" s="268"/>
      <c r="B48" s="72">
        <v>1</v>
      </c>
      <c r="C48" s="72"/>
      <c r="D48" s="72">
        <v>1</v>
      </c>
      <c r="E48" s="72">
        <v>1</v>
      </c>
      <c r="F48" s="72"/>
      <c r="G48" s="72">
        <v>1932</v>
      </c>
    </row>
    <row r="49" spans="1:7" s="73" customFormat="1" ht="15" customHeight="1">
      <c r="A49" s="268"/>
      <c r="B49" s="72">
        <v>1</v>
      </c>
      <c r="C49" s="146"/>
      <c r="D49" s="72">
        <v>1</v>
      </c>
      <c r="E49" s="72">
        <v>1</v>
      </c>
      <c r="F49" s="72"/>
      <c r="G49" s="72">
        <v>1936</v>
      </c>
    </row>
    <row r="50" spans="1:7" s="73" customFormat="1" ht="15" customHeight="1">
      <c r="A50" s="150" t="s">
        <v>44</v>
      </c>
      <c r="B50" s="133">
        <f>SUM(B41:B49)</f>
        <v>9</v>
      </c>
      <c r="C50" s="133">
        <f>SUM(C42:C49)</f>
        <v>2</v>
      </c>
      <c r="D50" s="133">
        <f>SUM(D41:D49)</f>
        <v>7</v>
      </c>
      <c r="E50" s="133">
        <f>SUM(E41:E49)</f>
        <v>9</v>
      </c>
      <c r="F50" s="133"/>
      <c r="G50" s="133"/>
    </row>
    <row r="51" spans="1:7" s="73" customFormat="1" ht="15" customHeight="1">
      <c r="A51" s="116" t="s">
        <v>56</v>
      </c>
      <c r="B51" s="101">
        <f>SUM(B15,B18,B21,B24,B35,B39,B50)</f>
        <v>33</v>
      </c>
      <c r="C51" s="101">
        <f>SUM(C15,C35,C39,C50)</f>
        <v>10</v>
      </c>
      <c r="D51" s="101">
        <f>SUM(D15,D18,D21,D24,D35,D39,D50)</f>
        <v>23</v>
      </c>
      <c r="E51" s="101">
        <v>33</v>
      </c>
      <c r="F51" s="101"/>
      <c r="G51" s="101"/>
    </row>
    <row r="52" spans="1:7" ht="12.75">
      <c r="A52" s="74"/>
      <c r="B52" s="74"/>
      <c r="C52" s="75"/>
      <c r="D52" s="75"/>
      <c r="E52" s="75"/>
      <c r="F52" s="74"/>
      <c r="G52" s="74"/>
    </row>
    <row r="53" spans="1:7" ht="12.75">
      <c r="A53" s="74"/>
      <c r="B53" s="74"/>
      <c r="C53" s="75"/>
      <c r="D53" s="75"/>
      <c r="E53" s="75"/>
      <c r="F53" s="74"/>
      <c r="G53" s="74"/>
    </row>
    <row r="54" spans="1:7" ht="12.75">
      <c r="A54" s="74"/>
      <c r="B54" s="74"/>
      <c r="C54" s="75"/>
      <c r="D54" s="75"/>
      <c r="E54" s="75"/>
      <c r="F54" s="74"/>
      <c r="G54" s="74"/>
    </row>
    <row r="55" spans="1:7" ht="12.75">
      <c r="A55" s="74"/>
      <c r="B55" s="74"/>
      <c r="C55" s="75"/>
      <c r="D55" s="75"/>
      <c r="E55" s="75"/>
      <c r="F55" s="74"/>
      <c r="G55" s="74"/>
    </row>
    <row r="56" spans="1:7" ht="12.75">
      <c r="A56" s="74"/>
      <c r="B56" s="74"/>
      <c r="C56" s="75"/>
      <c r="D56" s="75"/>
      <c r="E56" s="75"/>
      <c r="F56" s="74"/>
      <c r="G56" s="74"/>
    </row>
    <row r="57" spans="1:7" ht="12.75">
      <c r="A57" s="74"/>
      <c r="B57" s="74"/>
      <c r="C57" s="75"/>
      <c r="D57" s="75"/>
      <c r="E57" s="75"/>
      <c r="F57" s="74"/>
      <c r="G57" s="74"/>
    </row>
  </sheetData>
  <mergeCells count="2">
    <mergeCell ref="A1:G1"/>
    <mergeCell ref="A2:G2"/>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Foglio17">
    <tabColor indexed="57"/>
  </sheetPr>
  <dimension ref="A1:AJ114"/>
  <sheetViews>
    <sheetView workbookViewId="0" topLeftCell="A10">
      <selection activeCell="A98" sqref="A98"/>
    </sheetView>
  </sheetViews>
  <sheetFormatPr defaultColWidth="9.140625" defaultRowHeight="12.75"/>
  <cols>
    <col min="1" max="1" width="31.421875" style="9" customWidth="1"/>
    <col min="2" max="2" width="16.421875" style="9" customWidth="1"/>
    <col min="3" max="3" width="17.140625" style="9" customWidth="1"/>
    <col min="4" max="4" width="12.57421875" style="9" customWidth="1"/>
    <col min="5" max="5" width="10.7109375" style="9" customWidth="1"/>
    <col min="6" max="7" width="15.7109375" style="9" customWidth="1"/>
    <col min="8" max="8" width="21.8515625" style="9" customWidth="1"/>
    <col min="9" max="9" width="32.57421875" style="259" customWidth="1"/>
    <col min="10" max="10" width="26.7109375" style="9" customWidth="1"/>
    <col min="11" max="11" width="30.00390625" style="9" customWidth="1"/>
    <col min="12" max="12" width="28.00390625" style="9" customWidth="1"/>
    <col min="13" max="13" width="27.7109375" style="9" customWidth="1"/>
    <col min="14" max="16384" width="9.140625" style="9" customWidth="1"/>
  </cols>
  <sheetData>
    <row r="1" spans="1:12" ht="30" customHeight="1">
      <c r="A1" s="281" t="s">
        <v>35</v>
      </c>
      <c r="B1" s="281"/>
      <c r="C1" s="281"/>
      <c r="D1" s="281"/>
      <c r="E1" s="281"/>
      <c r="F1" s="281"/>
      <c r="G1" s="281"/>
      <c r="H1" s="281"/>
      <c r="I1" s="281"/>
      <c r="J1" s="281"/>
      <c r="K1" s="281"/>
      <c r="L1" s="224">
        <v>40070126</v>
      </c>
    </row>
    <row r="2" spans="1:12" ht="39" customHeight="1">
      <c r="A2" s="282" t="s">
        <v>64</v>
      </c>
      <c r="B2" s="282"/>
      <c r="C2" s="282"/>
      <c r="D2" s="282"/>
      <c r="E2" s="282"/>
      <c r="F2" s="282"/>
      <c r="G2" s="282"/>
      <c r="H2" s="282"/>
      <c r="I2" s="282"/>
      <c r="J2" s="282"/>
      <c r="K2" s="282"/>
      <c r="L2" s="34"/>
    </row>
    <row r="3" spans="1:12" s="19" customFormat="1" ht="24" customHeight="1">
      <c r="A3" s="290"/>
      <c r="B3" s="291"/>
      <c r="C3" s="291"/>
      <c r="D3" s="291"/>
      <c r="E3" s="291"/>
      <c r="F3" s="291"/>
      <c r="G3" s="291"/>
      <c r="H3" s="291"/>
      <c r="I3" s="291"/>
      <c r="J3" s="291"/>
      <c r="K3" s="292"/>
      <c r="L3" s="34"/>
    </row>
    <row r="4" spans="1:12" s="30" customFormat="1" ht="30" customHeight="1">
      <c r="A4" s="283" t="s">
        <v>60</v>
      </c>
      <c r="B4" s="283"/>
      <c r="C4" s="283"/>
      <c r="D4" s="283"/>
      <c r="E4" s="283"/>
      <c r="F4" s="283"/>
      <c r="G4" s="283"/>
      <c r="H4" s="283"/>
      <c r="I4" s="283"/>
      <c r="J4" s="283"/>
      <c r="K4" s="283"/>
      <c r="L4" s="36"/>
    </row>
    <row r="5" spans="1:12" ht="25.5" customHeight="1">
      <c r="A5" s="28" t="s">
        <v>66</v>
      </c>
      <c r="B5" s="28" t="s">
        <v>116</v>
      </c>
      <c r="C5" s="28" t="s">
        <v>117</v>
      </c>
      <c r="D5" s="28" t="s">
        <v>33</v>
      </c>
      <c r="E5" s="28" t="s">
        <v>34</v>
      </c>
      <c r="F5" s="28" t="s">
        <v>118</v>
      </c>
      <c r="G5" s="28" t="s">
        <v>119</v>
      </c>
      <c r="H5" s="29" t="s">
        <v>120</v>
      </c>
      <c r="I5" s="29" t="s">
        <v>121</v>
      </c>
      <c r="J5" s="29" t="s">
        <v>122</v>
      </c>
      <c r="K5" s="29" t="s">
        <v>123</v>
      </c>
      <c r="L5" s="34"/>
    </row>
    <row r="6" spans="1:12" s="27" customFormat="1" ht="19.5" customHeight="1">
      <c r="A6" s="86" t="s">
        <v>17</v>
      </c>
      <c r="B6" s="24"/>
      <c r="C6" s="24"/>
      <c r="D6" s="8"/>
      <c r="E6" s="8"/>
      <c r="F6" s="8"/>
      <c r="G6" s="8"/>
      <c r="H6" s="24"/>
      <c r="I6" s="249"/>
      <c r="J6" s="24"/>
      <c r="K6" s="179"/>
      <c r="L6" s="218"/>
    </row>
    <row r="7" spans="1:12" ht="55.5" customHeight="1">
      <c r="A7" s="10"/>
      <c r="B7" s="7" t="s">
        <v>115</v>
      </c>
      <c r="C7" s="7">
        <v>19</v>
      </c>
      <c r="D7" s="38">
        <v>1</v>
      </c>
      <c r="E7" s="38">
        <v>18</v>
      </c>
      <c r="F7" s="38">
        <v>5</v>
      </c>
      <c r="G7" s="38">
        <v>14</v>
      </c>
      <c r="H7" s="85" t="s">
        <v>180</v>
      </c>
      <c r="I7" s="85" t="s">
        <v>202</v>
      </c>
      <c r="J7" s="171"/>
      <c r="K7" s="207">
        <v>3415</v>
      </c>
      <c r="L7" s="168"/>
    </row>
    <row r="8" spans="1:12" ht="15" customHeight="1">
      <c r="A8" s="265"/>
      <c r="B8" s="7"/>
      <c r="C8" s="7">
        <v>1</v>
      </c>
      <c r="D8" s="38"/>
      <c r="E8" s="38">
        <v>1</v>
      </c>
      <c r="F8" s="38"/>
      <c r="G8" s="38">
        <v>1</v>
      </c>
      <c r="H8" s="85"/>
      <c r="I8" s="209"/>
      <c r="J8" s="85"/>
      <c r="K8" s="26"/>
      <c r="L8" s="39"/>
    </row>
    <row r="9" spans="1:12" ht="15" customHeight="1">
      <c r="A9" s="265"/>
      <c r="B9" s="7"/>
      <c r="C9" s="7">
        <v>1</v>
      </c>
      <c r="D9" s="38"/>
      <c r="E9" s="38">
        <v>1</v>
      </c>
      <c r="F9" s="38"/>
      <c r="G9" s="38">
        <v>1</v>
      </c>
      <c r="H9" s="85"/>
      <c r="I9" s="209"/>
      <c r="J9" s="85"/>
      <c r="K9" s="26"/>
      <c r="L9" s="39"/>
    </row>
    <row r="10" spans="1:12" ht="15" customHeight="1">
      <c r="A10" s="265"/>
      <c r="B10" s="7"/>
      <c r="C10" s="7">
        <v>1</v>
      </c>
      <c r="D10" s="38"/>
      <c r="E10" s="38">
        <v>1</v>
      </c>
      <c r="F10" s="38"/>
      <c r="G10" s="38">
        <v>1</v>
      </c>
      <c r="H10" s="85"/>
      <c r="I10" s="209"/>
      <c r="J10" s="85"/>
      <c r="K10" s="26"/>
      <c r="L10" s="39"/>
    </row>
    <row r="11" spans="1:12" ht="15" customHeight="1">
      <c r="A11" s="265"/>
      <c r="B11" s="7"/>
      <c r="C11" s="7">
        <v>1</v>
      </c>
      <c r="D11" s="38"/>
      <c r="E11" s="38">
        <v>1</v>
      </c>
      <c r="F11" s="38"/>
      <c r="G11" s="38">
        <v>1</v>
      </c>
      <c r="H11" s="85"/>
      <c r="I11" s="209"/>
      <c r="J11" s="85"/>
      <c r="K11" s="26"/>
      <c r="L11" s="39"/>
    </row>
    <row r="12" spans="1:12" ht="15" customHeight="1">
      <c r="A12" s="265"/>
      <c r="B12" s="7"/>
      <c r="C12" s="7">
        <v>1</v>
      </c>
      <c r="D12" s="38">
        <v>1</v>
      </c>
      <c r="E12" s="38"/>
      <c r="F12" s="38">
        <v>1</v>
      </c>
      <c r="G12" s="38"/>
      <c r="H12" s="85"/>
      <c r="I12" s="209"/>
      <c r="J12" s="85"/>
      <c r="K12" s="26"/>
      <c r="L12" s="39"/>
    </row>
    <row r="13" spans="1:12" ht="15" customHeight="1">
      <c r="A13" s="265"/>
      <c r="B13" s="7"/>
      <c r="C13" s="7">
        <v>1</v>
      </c>
      <c r="D13" s="38"/>
      <c r="E13" s="38">
        <v>1</v>
      </c>
      <c r="F13" s="38">
        <v>1</v>
      </c>
      <c r="G13" s="38"/>
      <c r="H13" s="85"/>
      <c r="I13" s="209"/>
      <c r="J13" s="85"/>
      <c r="K13" s="26"/>
      <c r="L13" s="39"/>
    </row>
    <row r="14" spans="1:12" ht="15" customHeight="1">
      <c r="A14" s="265"/>
      <c r="B14" s="7"/>
      <c r="C14" s="7">
        <v>1</v>
      </c>
      <c r="D14" s="38"/>
      <c r="E14" s="38">
        <v>1</v>
      </c>
      <c r="F14" s="38"/>
      <c r="G14" s="38">
        <v>1</v>
      </c>
      <c r="H14" s="85"/>
      <c r="I14" s="209"/>
      <c r="J14" s="85"/>
      <c r="K14" s="26"/>
      <c r="L14" s="39"/>
    </row>
    <row r="15" spans="1:12" ht="15" customHeight="1">
      <c r="A15" s="265"/>
      <c r="B15" s="7"/>
      <c r="C15" s="7">
        <v>1</v>
      </c>
      <c r="D15" s="38"/>
      <c r="E15" s="38">
        <v>1</v>
      </c>
      <c r="F15" s="38"/>
      <c r="G15" s="38">
        <v>1</v>
      </c>
      <c r="H15" s="85"/>
      <c r="I15" s="209"/>
      <c r="J15" s="85"/>
      <c r="K15" s="26"/>
      <c r="L15" s="39"/>
    </row>
    <row r="16" spans="1:12" ht="15" customHeight="1">
      <c r="A16" s="265"/>
      <c r="B16" s="7"/>
      <c r="C16" s="7">
        <v>1</v>
      </c>
      <c r="D16" s="38"/>
      <c r="E16" s="38">
        <v>1</v>
      </c>
      <c r="F16" s="38"/>
      <c r="G16" s="38">
        <v>1</v>
      </c>
      <c r="H16" s="85"/>
      <c r="I16" s="209"/>
      <c r="J16" s="85"/>
      <c r="K16" s="26"/>
      <c r="L16" s="39"/>
    </row>
    <row r="17" spans="1:12" ht="15" customHeight="1">
      <c r="A17" s="265"/>
      <c r="B17" s="7"/>
      <c r="C17" s="7">
        <v>1</v>
      </c>
      <c r="D17" s="38"/>
      <c r="E17" s="38">
        <v>1</v>
      </c>
      <c r="F17" s="38">
        <v>1</v>
      </c>
      <c r="G17" s="38"/>
      <c r="H17" s="85"/>
      <c r="I17" s="209"/>
      <c r="J17" s="85"/>
      <c r="K17" s="26"/>
      <c r="L17" s="39"/>
    </row>
    <row r="18" spans="1:12" ht="15" customHeight="1">
      <c r="A18" s="265"/>
      <c r="B18" s="7"/>
      <c r="C18" s="7">
        <v>1</v>
      </c>
      <c r="D18" s="38"/>
      <c r="E18" s="38">
        <v>1</v>
      </c>
      <c r="F18" s="38">
        <v>1</v>
      </c>
      <c r="G18" s="38"/>
      <c r="H18" s="85"/>
      <c r="I18" s="209"/>
      <c r="J18" s="85"/>
      <c r="K18" s="26"/>
      <c r="L18" s="39"/>
    </row>
    <row r="19" spans="1:12" ht="15" customHeight="1">
      <c r="A19" s="265"/>
      <c r="B19" s="7"/>
      <c r="C19" s="7">
        <v>1</v>
      </c>
      <c r="D19" s="38"/>
      <c r="E19" s="38">
        <v>1</v>
      </c>
      <c r="F19" s="38"/>
      <c r="G19" s="38">
        <v>1</v>
      </c>
      <c r="H19" s="85"/>
      <c r="I19" s="209"/>
      <c r="J19" s="85"/>
      <c r="K19" s="26"/>
      <c r="L19" s="39"/>
    </row>
    <row r="20" spans="1:12" ht="15" customHeight="1">
      <c r="A20" s="265"/>
      <c r="B20" s="7"/>
      <c r="C20" s="7">
        <v>1</v>
      </c>
      <c r="D20" s="38"/>
      <c r="E20" s="38">
        <v>1</v>
      </c>
      <c r="F20" s="38"/>
      <c r="G20" s="38">
        <v>1</v>
      </c>
      <c r="H20" s="85"/>
      <c r="I20" s="209"/>
      <c r="J20" s="85"/>
      <c r="K20" s="26"/>
      <c r="L20" s="39"/>
    </row>
    <row r="21" spans="1:12" ht="15" customHeight="1">
      <c r="A21" s="265"/>
      <c r="B21" s="7"/>
      <c r="C21" s="7">
        <v>1</v>
      </c>
      <c r="D21" s="38"/>
      <c r="E21" s="38">
        <v>1</v>
      </c>
      <c r="F21" s="38"/>
      <c r="G21" s="38">
        <v>1</v>
      </c>
      <c r="H21" s="85"/>
      <c r="I21" s="209"/>
      <c r="J21" s="85"/>
      <c r="K21" s="26"/>
      <c r="L21" s="39"/>
    </row>
    <row r="22" spans="1:12" ht="15" customHeight="1">
      <c r="A22" s="265"/>
      <c r="B22" s="7"/>
      <c r="C22" s="7">
        <v>1</v>
      </c>
      <c r="D22" s="38"/>
      <c r="E22" s="38">
        <v>1</v>
      </c>
      <c r="F22" s="38"/>
      <c r="G22" s="38">
        <v>1</v>
      </c>
      <c r="H22" s="85"/>
      <c r="I22" s="209"/>
      <c r="J22" s="85"/>
      <c r="K22" s="26"/>
      <c r="L22" s="39"/>
    </row>
    <row r="23" spans="1:12" ht="15" customHeight="1">
      <c r="A23" s="265"/>
      <c r="B23" s="7"/>
      <c r="C23" s="7">
        <v>1</v>
      </c>
      <c r="D23" s="38"/>
      <c r="E23" s="38">
        <v>1</v>
      </c>
      <c r="F23" s="38"/>
      <c r="G23" s="38">
        <v>1</v>
      </c>
      <c r="H23" s="85"/>
      <c r="I23" s="209"/>
      <c r="J23" s="85"/>
      <c r="K23" s="26"/>
      <c r="L23" s="39"/>
    </row>
    <row r="24" spans="1:12" ht="15" customHeight="1">
      <c r="A24" s="265"/>
      <c r="B24" s="7"/>
      <c r="C24" s="7">
        <v>1</v>
      </c>
      <c r="D24" s="38"/>
      <c r="E24" s="38">
        <v>1</v>
      </c>
      <c r="F24" s="38"/>
      <c r="G24" s="38">
        <v>1</v>
      </c>
      <c r="H24" s="85"/>
      <c r="I24" s="209"/>
      <c r="J24" s="85"/>
      <c r="K24" s="26"/>
      <c r="L24" s="39"/>
    </row>
    <row r="25" spans="1:12" ht="15" customHeight="1">
      <c r="A25" s="265"/>
      <c r="B25" s="7"/>
      <c r="C25" s="7">
        <v>1</v>
      </c>
      <c r="D25" s="38"/>
      <c r="E25" s="38">
        <v>1</v>
      </c>
      <c r="F25" s="38">
        <v>1</v>
      </c>
      <c r="G25" s="38"/>
      <c r="H25" s="85"/>
      <c r="I25" s="209"/>
      <c r="J25" s="85"/>
      <c r="K25" s="26"/>
      <c r="L25" s="39"/>
    </row>
    <row r="26" spans="1:12" ht="15" customHeight="1">
      <c r="A26" s="265"/>
      <c r="B26" s="7"/>
      <c r="C26" s="7">
        <v>1</v>
      </c>
      <c r="D26" s="38"/>
      <c r="E26" s="38">
        <v>1</v>
      </c>
      <c r="F26" s="38"/>
      <c r="G26" s="38">
        <v>1</v>
      </c>
      <c r="H26" s="85"/>
      <c r="I26" s="209"/>
      <c r="J26" s="85"/>
      <c r="K26" s="26"/>
      <c r="L26" s="39"/>
    </row>
    <row r="27" spans="1:12" ht="15" customHeight="1">
      <c r="A27" s="84" t="s">
        <v>38</v>
      </c>
      <c r="B27" s="82"/>
      <c r="C27" s="82">
        <f>SUM(C8:C26)</f>
        <v>19</v>
      </c>
      <c r="D27" s="82">
        <f>SUM(D8:D26)</f>
        <v>1</v>
      </c>
      <c r="E27" s="82">
        <f>SUM(E8:E26)</f>
        <v>18</v>
      </c>
      <c r="F27" s="82">
        <f>SUM(F8:F26)</f>
        <v>5</v>
      </c>
      <c r="G27" s="82">
        <f>SUM(G8:G26)</f>
        <v>14</v>
      </c>
      <c r="H27" s="82"/>
      <c r="I27" s="250"/>
      <c r="J27" s="82"/>
      <c r="K27" s="82"/>
      <c r="L27" s="40"/>
    </row>
    <row r="28" spans="1:36" s="10" customFormat="1" ht="19.5" customHeight="1">
      <c r="A28" s="86" t="s">
        <v>19</v>
      </c>
      <c r="B28" s="24"/>
      <c r="C28" s="24"/>
      <c r="D28" s="8"/>
      <c r="E28" s="8"/>
      <c r="F28" s="8"/>
      <c r="G28" s="8"/>
      <c r="H28" s="24"/>
      <c r="I28" s="249"/>
      <c r="J28" s="24"/>
      <c r="K28" s="24"/>
      <c r="L28" s="41"/>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2:36" s="10" customFormat="1" ht="52.5" customHeight="1">
      <c r="B29" s="7" t="s">
        <v>83</v>
      </c>
      <c r="C29" s="7">
        <v>20</v>
      </c>
      <c r="D29" s="7">
        <v>0</v>
      </c>
      <c r="E29" s="7">
        <v>20</v>
      </c>
      <c r="F29" s="7">
        <v>4</v>
      </c>
      <c r="G29" s="7">
        <v>16</v>
      </c>
      <c r="H29" s="85" t="s">
        <v>179</v>
      </c>
      <c r="I29" s="85" t="s">
        <v>178</v>
      </c>
      <c r="J29" s="85" t="s">
        <v>84</v>
      </c>
      <c r="K29" s="207">
        <v>3319.4</v>
      </c>
      <c r="L29" s="168"/>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s="10" customFormat="1" ht="15" customHeight="1">
      <c r="A30" s="265"/>
      <c r="B30" s="7"/>
      <c r="C30" s="7">
        <v>1</v>
      </c>
      <c r="D30" s="7"/>
      <c r="E30" s="7">
        <v>1</v>
      </c>
      <c r="F30" s="7"/>
      <c r="G30" s="7">
        <v>1</v>
      </c>
      <c r="H30" s="31"/>
      <c r="I30" s="210"/>
      <c r="J30" s="31"/>
      <c r="K30" s="26"/>
      <c r="L30" s="39"/>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s="10" customFormat="1" ht="15" customHeight="1">
      <c r="A31" s="265"/>
      <c r="B31" s="7"/>
      <c r="C31" s="7">
        <v>1</v>
      </c>
      <c r="D31" s="7"/>
      <c r="E31" s="7">
        <v>1</v>
      </c>
      <c r="F31" s="7">
        <v>1</v>
      </c>
      <c r="G31" s="7"/>
      <c r="H31" s="31"/>
      <c r="I31" s="210"/>
      <c r="J31" s="31"/>
      <c r="K31" s="26"/>
      <c r="L31" s="37"/>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s="10" customFormat="1" ht="15" customHeight="1">
      <c r="A32" s="265"/>
      <c r="B32" s="7"/>
      <c r="C32" s="7">
        <v>1</v>
      </c>
      <c r="D32" s="7"/>
      <c r="E32" s="7">
        <v>1</v>
      </c>
      <c r="F32" s="7"/>
      <c r="G32" s="7">
        <v>1</v>
      </c>
      <c r="H32" s="31"/>
      <c r="I32" s="210"/>
      <c r="J32" s="31"/>
      <c r="K32" s="26"/>
      <c r="L32" s="39"/>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s="10" customFormat="1" ht="15" customHeight="1">
      <c r="A33" s="265"/>
      <c r="B33" s="7"/>
      <c r="C33" s="7">
        <v>1</v>
      </c>
      <c r="D33" s="7"/>
      <c r="E33" s="7">
        <v>1</v>
      </c>
      <c r="F33" s="7"/>
      <c r="G33" s="7">
        <v>1</v>
      </c>
      <c r="H33" s="31"/>
      <c r="I33" s="210"/>
      <c r="J33" s="31"/>
      <c r="K33" s="26"/>
      <c r="L33" s="39"/>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s="10" customFormat="1" ht="15" customHeight="1">
      <c r="A34" s="265"/>
      <c r="B34" s="7"/>
      <c r="C34" s="7">
        <v>1</v>
      </c>
      <c r="D34" s="7"/>
      <c r="E34" s="7">
        <v>1</v>
      </c>
      <c r="F34" s="7"/>
      <c r="G34" s="7">
        <v>1</v>
      </c>
      <c r="H34" s="31"/>
      <c r="I34" s="210"/>
      <c r="J34" s="31"/>
      <c r="K34" s="26"/>
      <c r="L34" s="39"/>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s="10" customFormat="1" ht="15" customHeight="1">
      <c r="A35" s="265"/>
      <c r="B35" s="7"/>
      <c r="C35" s="7">
        <v>1</v>
      </c>
      <c r="D35" s="7"/>
      <c r="E35" s="7">
        <v>1</v>
      </c>
      <c r="F35" s="7"/>
      <c r="G35" s="7">
        <v>1</v>
      </c>
      <c r="H35" s="31"/>
      <c r="I35" s="210"/>
      <c r="J35" s="31"/>
      <c r="K35" s="26"/>
      <c r="L35" s="39"/>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s="10" customFormat="1" ht="15" customHeight="1">
      <c r="A36" s="265"/>
      <c r="B36" s="7"/>
      <c r="C36" s="7">
        <v>1</v>
      </c>
      <c r="D36" s="7"/>
      <c r="E36" s="7">
        <v>1</v>
      </c>
      <c r="F36" s="7"/>
      <c r="G36" s="7">
        <v>1</v>
      </c>
      <c r="H36" s="31"/>
      <c r="I36" s="210"/>
      <c r="J36" s="31"/>
      <c r="K36" s="26"/>
      <c r="L36" s="39"/>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s="10" customFormat="1" ht="15" customHeight="1">
      <c r="A37" s="265"/>
      <c r="B37" s="7"/>
      <c r="C37" s="7">
        <v>1</v>
      </c>
      <c r="D37" s="7"/>
      <c r="E37" s="7">
        <v>1</v>
      </c>
      <c r="F37" s="7"/>
      <c r="G37" s="7">
        <v>1</v>
      </c>
      <c r="H37" s="31"/>
      <c r="I37" s="210"/>
      <c r="J37" s="31"/>
      <c r="K37" s="26"/>
      <c r="L37" s="39"/>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s="10" customFormat="1" ht="15" customHeight="1">
      <c r="A38" s="265"/>
      <c r="B38" s="7"/>
      <c r="C38" s="7">
        <v>1</v>
      </c>
      <c r="D38" s="7"/>
      <c r="E38" s="7">
        <v>1</v>
      </c>
      <c r="F38" s="7"/>
      <c r="G38" s="7">
        <v>1</v>
      </c>
      <c r="H38" s="31"/>
      <c r="I38" s="210"/>
      <c r="J38" s="31"/>
      <c r="K38" s="26"/>
      <c r="L38" s="39"/>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s="10" customFormat="1" ht="15" customHeight="1">
      <c r="A39" s="265"/>
      <c r="B39" s="7"/>
      <c r="C39" s="7">
        <v>1</v>
      </c>
      <c r="D39" s="7"/>
      <c r="E39" s="7">
        <v>1</v>
      </c>
      <c r="F39" s="7"/>
      <c r="G39" s="7">
        <v>1</v>
      </c>
      <c r="H39" s="31"/>
      <c r="I39" s="210"/>
      <c r="J39" s="31"/>
      <c r="K39" s="26"/>
      <c r="L39" s="39"/>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s="10" customFormat="1" ht="15" customHeight="1">
      <c r="A40" s="265"/>
      <c r="B40" s="7"/>
      <c r="C40" s="7">
        <v>1</v>
      </c>
      <c r="D40" s="7"/>
      <c r="E40" s="7">
        <v>1</v>
      </c>
      <c r="F40" s="7"/>
      <c r="G40" s="7">
        <v>1</v>
      </c>
      <c r="H40" s="31"/>
      <c r="I40" s="210"/>
      <c r="J40" s="31"/>
      <c r="K40" s="26"/>
      <c r="L40" s="39"/>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s="10" customFormat="1" ht="15" customHeight="1">
      <c r="A41" s="265"/>
      <c r="B41" s="7"/>
      <c r="C41" s="7">
        <v>1</v>
      </c>
      <c r="D41" s="7"/>
      <c r="E41" s="7">
        <v>1</v>
      </c>
      <c r="F41" s="7"/>
      <c r="G41" s="7">
        <v>1</v>
      </c>
      <c r="H41" s="31"/>
      <c r="I41" s="210"/>
      <c r="J41" s="31"/>
      <c r="K41" s="26"/>
      <c r="L41" s="39"/>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s="10" customFormat="1" ht="15" customHeight="1">
      <c r="A42" s="265"/>
      <c r="B42" s="7"/>
      <c r="C42" s="7">
        <v>1</v>
      </c>
      <c r="D42" s="7"/>
      <c r="E42" s="7">
        <v>1</v>
      </c>
      <c r="F42" s="7"/>
      <c r="G42" s="7">
        <v>1</v>
      </c>
      <c r="H42" s="31"/>
      <c r="I42" s="210"/>
      <c r="J42" s="31"/>
      <c r="K42" s="26"/>
      <c r="L42" s="39"/>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s="10" customFormat="1" ht="15" customHeight="1">
      <c r="A43" s="265"/>
      <c r="B43" s="7"/>
      <c r="C43" s="7">
        <v>1</v>
      </c>
      <c r="D43" s="7"/>
      <c r="E43" s="7">
        <v>1</v>
      </c>
      <c r="F43" s="7"/>
      <c r="G43" s="7">
        <v>1</v>
      </c>
      <c r="H43" s="31"/>
      <c r="I43" s="210"/>
      <c r="J43" s="31"/>
      <c r="K43" s="26"/>
      <c r="L43" s="39"/>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36" s="10" customFormat="1" ht="15" customHeight="1">
      <c r="A44" s="265"/>
      <c r="B44" s="7"/>
      <c r="C44" s="7">
        <v>1</v>
      </c>
      <c r="D44" s="7"/>
      <c r="E44" s="7">
        <v>1</v>
      </c>
      <c r="F44" s="7"/>
      <c r="G44" s="7">
        <v>1</v>
      </c>
      <c r="H44" s="31"/>
      <c r="I44" s="210"/>
      <c r="J44" s="31"/>
      <c r="K44" s="26"/>
      <c r="L44" s="39"/>
      <c r="M44" s="22"/>
      <c r="N44" s="22"/>
      <c r="O44" s="22"/>
      <c r="P44" s="22"/>
      <c r="Q44" s="22"/>
      <c r="R44" s="22"/>
      <c r="S44" s="22"/>
      <c r="T44" s="22"/>
      <c r="U44" s="22"/>
      <c r="V44" s="22"/>
      <c r="W44" s="22"/>
      <c r="X44" s="22"/>
      <c r="Y44" s="22"/>
      <c r="Z44" s="22"/>
      <c r="AA44" s="22"/>
      <c r="AB44" s="22"/>
      <c r="AC44" s="22"/>
      <c r="AD44" s="22"/>
      <c r="AE44" s="22"/>
      <c r="AF44" s="22"/>
      <c r="AG44" s="22"/>
      <c r="AH44" s="22"/>
      <c r="AI44" s="22"/>
      <c r="AJ44" s="22"/>
    </row>
    <row r="45" spans="1:36" s="10" customFormat="1" ht="15" customHeight="1">
      <c r="A45" s="265"/>
      <c r="B45" s="7"/>
      <c r="C45" s="7">
        <v>1</v>
      </c>
      <c r="D45" s="7"/>
      <c r="E45" s="7">
        <v>1</v>
      </c>
      <c r="F45" s="7"/>
      <c r="G45" s="7">
        <v>1</v>
      </c>
      <c r="H45" s="31"/>
      <c r="I45" s="210"/>
      <c r="J45" s="31"/>
      <c r="K45" s="26"/>
      <c r="L45" s="39"/>
      <c r="M45" s="22"/>
      <c r="N45" s="22"/>
      <c r="O45" s="22"/>
      <c r="P45" s="22"/>
      <c r="Q45" s="22"/>
      <c r="R45" s="22"/>
      <c r="S45" s="22"/>
      <c r="T45" s="22"/>
      <c r="U45" s="22"/>
      <c r="V45" s="22"/>
      <c r="W45" s="22"/>
      <c r="X45" s="22"/>
      <c r="Y45" s="22"/>
      <c r="Z45" s="22"/>
      <c r="AA45" s="22"/>
      <c r="AB45" s="22"/>
      <c r="AC45" s="22"/>
      <c r="AD45" s="22"/>
      <c r="AE45" s="22"/>
      <c r="AF45" s="22"/>
      <c r="AG45" s="22"/>
      <c r="AH45" s="22"/>
      <c r="AI45" s="22"/>
      <c r="AJ45" s="22"/>
    </row>
    <row r="46" spans="1:36" s="10" customFormat="1" ht="15" customHeight="1">
      <c r="A46" s="265"/>
      <c r="B46" s="7"/>
      <c r="C46" s="7">
        <v>1</v>
      </c>
      <c r="D46" s="7"/>
      <c r="E46" s="7">
        <v>1</v>
      </c>
      <c r="F46" s="7"/>
      <c r="G46" s="7">
        <v>1</v>
      </c>
      <c r="H46" s="31"/>
      <c r="I46" s="210"/>
      <c r="J46" s="31"/>
      <c r="K46" s="26"/>
      <c r="L46" s="39"/>
      <c r="M46" s="22"/>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1:36" s="10" customFormat="1" ht="15" customHeight="1">
      <c r="A47" s="265"/>
      <c r="B47" s="7"/>
      <c r="C47" s="7">
        <v>1</v>
      </c>
      <c r="D47" s="7"/>
      <c r="E47" s="7">
        <v>1</v>
      </c>
      <c r="F47" s="7">
        <v>1</v>
      </c>
      <c r="G47" s="7"/>
      <c r="H47" s="31"/>
      <c r="I47" s="210"/>
      <c r="J47" s="31"/>
      <c r="K47" s="26"/>
      <c r="L47" s="39"/>
      <c r="M47" s="22"/>
      <c r="N47" s="22"/>
      <c r="O47" s="22"/>
      <c r="P47" s="22"/>
      <c r="Q47" s="22"/>
      <c r="R47" s="22"/>
      <c r="S47" s="22"/>
      <c r="T47" s="22"/>
      <c r="U47" s="22"/>
      <c r="V47" s="22"/>
      <c r="W47" s="22"/>
      <c r="X47" s="22"/>
      <c r="Y47" s="22"/>
      <c r="Z47" s="22"/>
      <c r="AA47" s="22"/>
      <c r="AB47" s="22"/>
      <c r="AC47" s="22"/>
      <c r="AD47" s="22"/>
      <c r="AE47" s="22"/>
      <c r="AF47" s="22"/>
      <c r="AG47" s="22"/>
      <c r="AH47" s="22"/>
      <c r="AI47" s="22"/>
      <c r="AJ47" s="22"/>
    </row>
    <row r="48" spans="1:36" s="10" customFormat="1" ht="15" customHeight="1">
      <c r="A48" s="265"/>
      <c r="B48" s="7"/>
      <c r="C48" s="7">
        <v>1</v>
      </c>
      <c r="D48" s="7"/>
      <c r="E48" s="7">
        <v>1</v>
      </c>
      <c r="F48" s="7">
        <v>1</v>
      </c>
      <c r="G48" s="7"/>
      <c r="H48" s="31"/>
      <c r="I48" s="210"/>
      <c r="J48" s="31"/>
      <c r="K48" s="26"/>
      <c r="L48" s="39"/>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1:36" s="10" customFormat="1" ht="15" customHeight="1">
      <c r="A49" s="265"/>
      <c r="B49" s="7"/>
      <c r="C49" s="7">
        <v>1</v>
      </c>
      <c r="D49" s="7"/>
      <c r="E49" s="7">
        <v>1</v>
      </c>
      <c r="F49" s="7">
        <v>1</v>
      </c>
      <c r="G49" s="7"/>
      <c r="H49" s="7"/>
      <c r="I49" s="251"/>
      <c r="J49" s="7"/>
      <c r="K49" s="7"/>
      <c r="L49" s="40"/>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12" s="22" customFormat="1" ht="15" customHeight="1">
      <c r="A50" s="88" t="s">
        <v>40</v>
      </c>
      <c r="B50" s="82"/>
      <c r="C50" s="82">
        <f>SUM(C30:C49)</f>
        <v>20</v>
      </c>
      <c r="D50" s="82">
        <v>0</v>
      </c>
      <c r="E50" s="82">
        <f>SUM(E30:E49)</f>
        <v>20</v>
      </c>
      <c r="F50" s="82">
        <v>4</v>
      </c>
      <c r="G50" s="82">
        <f>SUM(G30:G49)</f>
        <v>16</v>
      </c>
      <c r="H50" s="82"/>
      <c r="I50" s="250"/>
      <c r="J50" s="82"/>
      <c r="K50" s="82"/>
      <c r="L50" s="41"/>
    </row>
    <row r="51" spans="1:12" s="22" customFormat="1" ht="15" customHeight="1">
      <c r="A51" s="87" t="s">
        <v>56</v>
      </c>
      <c r="B51" s="82"/>
      <c r="C51" s="82">
        <v>39</v>
      </c>
      <c r="D51" s="82">
        <v>1</v>
      </c>
      <c r="E51" s="82">
        <v>38</v>
      </c>
      <c r="F51" s="82">
        <v>9</v>
      </c>
      <c r="G51" s="82">
        <v>30</v>
      </c>
      <c r="H51" s="82"/>
      <c r="I51" s="250"/>
      <c r="J51" s="82"/>
      <c r="K51" s="208">
        <f>SUM(K7,K29)</f>
        <v>6734.4</v>
      </c>
      <c r="L51" s="37"/>
    </row>
    <row r="52" spans="1:36" ht="24" customHeight="1">
      <c r="A52" s="293"/>
      <c r="B52" s="293"/>
      <c r="C52" s="293"/>
      <c r="D52" s="293"/>
      <c r="E52" s="293"/>
      <c r="F52" s="293"/>
      <c r="G52" s="293"/>
      <c r="H52" s="293"/>
      <c r="I52" s="293"/>
      <c r="J52" s="293"/>
      <c r="K52" s="293"/>
      <c r="L52" s="42"/>
      <c r="M52" s="22"/>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1:36" ht="30" customHeight="1">
      <c r="A53" s="283" t="s">
        <v>61</v>
      </c>
      <c r="B53" s="283"/>
      <c r="C53" s="283"/>
      <c r="D53" s="283"/>
      <c r="E53" s="283"/>
      <c r="F53" s="283"/>
      <c r="G53" s="283"/>
      <c r="H53" s="283"/>
      <c r="I53" s="283"/>
      <c r="J53" s="36"/>
      <c r="K53" s="36"/>
      <c r="L53" s="36"/>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1:12" ht="15" customHeight="1">
      <c r="A54" s="28" t="s">
        <v>66</v>
      </c>
      <c r="B54" s="28" t="s">
        <v>125</v>
      </c>
      <c r="C54" s="28" t="s">
        <v>126</v>
      </c>
      <c r="D54" s="28" t="s">
        <v>33</v>
      </c>
      <c r="E54" s="28" t="s">
        <v>34</v>
      </c>
      <c r="F54" s="28" t="s">
        <v>118</v>
      </c>
      <c r="G54" s="28" t="s">
        <v>119</v>
      </c>
      <c r="H54" s="29" t="s">
        <v>127</v>
      </c>
      <c r="I54" s="29" t="s">
        <v>123</v>
      </c>
      <c r="J54" s="34"/>
      <c r="K54" s="43"/>
      <c r="L54" s="43"/>
    </row>
    <row r="55" spans="1:12" ht="15" customHeight="1">
      <c r="A55" s="46" t="s">
        <v>16</v>
      </c>
      <c r="B55" s="44" t="s">
        <v>85</v>
      </c>
      <c r="C55" s="44">
        <v>2</v>
      </c>
      <c r="D55" s="31"/>
      <c r="E55" s="31">
        <v>2</v>
      </c>
      <c r="F55" s="31">
        <v>1</v>
      </c>
      <c r="G55" s="31">
        <v>1</v>
      </c>
      <c r="H55" s="44">
        <v>4</v>
      </c>
      <c r="I55" s="212"/>
      <c r="J55" s="41"/>
      <c r="K55" s="37"/>
      <c r="L55" s="37"/>
    </row>
    <row r="56" spans="1:12" ht="15" customHeight="1">
      <c r="A56" s="95" t="s">
        <v>17</v>
      </c>
      <c r="B56" s="96" t="s">
        <v>85</v>
      </c>
      <c r="C56" s="97">
        <v>6</v>
      </c>
      <c r="D56" s="97"/>
      <c r="E56" s="97">
        <v>6</v>
      </c>
      <c r="F56" s="97">
        <v>3</v>
      </c>
      <c r="G56" s="97">
        <v>3</v>
      </c>
      <c r="H56" s="98"/>
      <c r="I56" s="211"/>
      <c r="J56" s="41"/>
      <c r="K56" s="37"/>
      <c r="L56" s="37"/>
    </row>
    <row r="57" spans="1:12" ht="15" customHeight="1">
      <c r="A57" s="99" t="s">
        <v>17</v>
      </c>
      <c r="B57" s="96" t="s">
        <v>124</v>
      </c>
      <c r="C57" s="97">
        <v>43</v>
      </c>
      <c r="D57" s="97">
        <v>3</v>
      </c>
      <c r="E57" s="97">
        <v>40</v>
      </c>
      <c r="F57" s="97">
        <v>3</v>
      </c>
      <c r="G57" s="97">
        <v>40</v>
      </c>
      <c r="H57" s="98"/>
      <c r="I57" s="211"/>
      <c r="J57" s="47"/>
      <c r="K57" s="37"/>
      <c r="L57" s="37"/>
    </row>
    <row r="58" spans="1:12" ht="15" customHeight="1">
      <c r="A58" s="46" t="s">
        <v>18</v>
      </c>
      <c r="B58" s="44" t="s">
        <v>85</v>
      </c>
      <c r="C58" s="44">
        <v>5</v>
      </c>
      <c r="D58" s="44"/>
      <c r="E58" s="44">
        <v>5</v>
      </c>
      <c r="F58" s="44"/>
      <c r="G58" s="44">
        <v>5</v>
      </c>
      <c r="H58" s="44">
        <v>10</v>
      </c>
      <c r="I58" s="212"/>
      <c r="J58" s="41"/>
      <c r="K58" s="41"/>
      <c r="L58" s="41"/>
    </row>
    <row r="59" spans="1:12" ht="15" customHeight="1">
      <c r="A59" s="46" t="s">
        <v>19</v>
      </c>
      <c r="B59" s="44" t="s">
        <v>85</v>
      </c>
      <c r="C59" s="44">
        <v>12</v>
      </c>
      <c r="D59" s="44"/>
      <c r="E59" s="44">
        <v>12</v>
      </c>
      <c r="F59" s="44"/>
      <c r="G59" s="44">
        <v>12</v>
      </c>
      <c r="H59" s="44">
        <v>24</v>
      </c>
      <c r="I59" s="212"/>
      <c r="J59" s="41"/>
      <c r="K59" s="37"/>
      <c r="L59" s="37"/>
    </row>
    <row r="60" spans="1:12" ht="15" customHeight="1">
      <c r="A60" s="48" t="s">
        <v>20</v>
      </c>
      <c r="B60" s="44" t="s">
        <v>85</v>
      </c>
      <c r="C60" s="44">
        <v>1</v>
      </c>
      <c r="D60" s="31"/>
      <c r="E60" s="31">
        <v>1</v>
      </c>
      <c r="F60" s="31"/>
      <c r="G60" s="31">
        <v>1</v>
      </c>
      <c r="H60" s="44">
        <v>2</v>
      </c>
      <c r="I60" s="212"/>
      <c r="J60" s="41"/>
      <c r="K60" s="41"/>
      <c r="L60" s="41"/>
    </row>
    <row r="61" spans="1:12" ht="15" customHeight="1">
      <c r="A61" s="48" t="s">
        <v>21</v>
      </c>
      <c r="B61" s="44" t="s">
        <v>85</v>
      </c>
      <c r="C61" s="44">
        <v>7</v>
      </c>
      <c r="D61" s="44"/>
      <c r="E61" s="44">
        <v>7</v>
      </c>
      <c r="F61" s="44">
        <v>1</v>
      </c>
      <c r="G61" s="44">
        <v>6</v>
      </c>
      <c r="H61" s="31">
        <v>14</v>
      </c>
      <c r="I61" s="212"/>
      <c r="J61" s="47"/>
      <c r="K61" s="37"/>
      <c r="L61" s="37"/>
    </row>
    <row r="62" spans="1:12" ht="15" customHeight="1">
      <c r="A62" s="48" t="s">
        <v>22</v>
      </c>
      <c r="B62" s="44" t="s">
        <v>85</v>
      </c>
      <c r="C62" s="44">
        <v>10</v>
      </c>
      <c r="D62" s="44"/>
      <c r="E62" s="44">
        <v>10</v>
      </c>
      <c r="F62" s="44"/>
      <c r="G62" s="44">
        <v>10</v>
      </c>
      <c r="H62" s="44">
        <v>20</v>
      </c>
      <c r="I62" s="212"/>
      <c r="J62" s="41"/>
      <c r="K62" s="41"/>
      <c r="L62" s="41"/>
    </row>
    <row r="63" spans="1:12" ht="15" customHeight="1">
      <c r="A63" s="48" t="s">
        <v>23</v>
      </c>
      <c r="B63" s="44" t="s">
        <v>85</v>
      </c>
      <c r="C63" s="44">
        <v>2</v>
      </c>
      <c r="D63" s="44"/>
      <c r="E63" s="44">
        <v>2</v>
      </c>
      <c r="F63" s="44">
        <v>1</v>
      </c>
      <c r="G63" s="44">
        <v>1</v>
      </c>
      <c r="H63" s="44">
        <v>4</v>
      </c>
      <c r="I63" s="212"/>
      <c r="J63" s="41"/>
      <c r="K63" s="41"/>
      <c r="L63" s="41"/>
    </row>
    <row r="64" spans="1:12" ht="15" customHeight="1">
      <c r="A64" s="49" t="s">
        <v>24</v>
      </c>
      <c r="B64" s="44" t="s">
        <v>85</v>
      </c>
      <c r="C64" s="44">
        <v>1</v>
      </c>
      <c r="D64" s="44"/>
      <c r="E64" s="44">
        <v>1</v>
      </c>
      <c r="F64" s="44"/>
      <c r="G64" s="44">
        <v>1</v>
      </c>
      <c r="H64" s="44">
        <v>2</v>
      </c>
      <c r="I64" s="212"/>
      <c r="J64" s="41"/>
      <c r="K64" s="41"/>
      <c r="L64" s="41"/>
    </row>
    <row r="65" spans="1:12" ht="15" customHeight="1">
      <c r="A65" s="49" t="s">
        <v>86</v>
      </c>
      <c r="B65" s="44" t="s">
        <v>87</v>
      </c>
      <c r="C65" s="44">
        <v>4</v>
      </c>
      <c r="D65" s="44">
        <v>1</v>
      </c>
      <c r="E65" s="44">
        <v>3</v>
      </c>
      <c r="F65" s="44">
        <v>1</v>
      </c>
      <c r="G65" s="44">
        <v>3</v>
      </c>
      <c r="H65" s="44">
        <v>8</v>
      </c>
      <c r="I65" s="212"/>
      <c r="J65" s="41"/>
      <c r="K65" s="41"/>
      <c r="L65" s="41"/>
    </row>
    <row r="66" spans="1:12" s="27" customFormat="1" ht="15" customHeight="1">
      <c r="A66" s="217" t="s">
        <v>86</v>
      </c>
      <c r="B66" s="82"/>
      <c r="C66" s="82"/>
      <c r="D66" s="82"/>
      <c r="E66" s="82"/>
      <c r="F66" s="82">
        <f>SUM(F55:F65)</f>
        <v>10</v>
      </c>
      <c r="G66" s="82">
        <f>SUM(G55:G65)</f>
        <v>83</v>
      </c>
      <c r="H66" s="82">
        <f>SUM(H55:H65)</f>
        <v>88</v>
      </c>
      <c r="I66" s="252">
        <v>2086.48</v>
      </c>
      <c r="J66" s="55"/>
      <c r="K66" s="55"/>
      <c r="L66" s="55"/>
    </row>
    <row r="67" spans="1:12" s="27" customFormat="1" ht="15" customHeight="1">
      <c r="A67" s="214" t="s">
        <v>56</v>
      </c>
      <c r="B67" s="84"/>
      <c r="C67" s="82">
        <f>SUM(C55:C66)</f>
        <v>93</v>
      </c>
      <c r="D67" s="82">
        <f>SUM(D55:D66)</f>
        <v>4</v>
      </c>
      <c r="E67" s="82">
        <f>SUM(E55:E66)</f>
        <v>89</v>
      </c>
      <c r="F67" s="82">
        <f>SUM(F66)</f>
        <v>10</v>
      </c>
      <c r="G67" s="82">
        <f>SUM(G66)</f>
        <v>83</v>
      </c>
      <c r="H67" s="82"/>
      <c r="I67" s="250"/>
      <c r="J67" s="55"/>
      <c r="K67" s="55"/>
      <c r="L67" s="55"/>
    </row>
    <row r="68" spans="1:12" ht="24" customHeight="1">
      <c r="A68" s="50"/>
      <c r="B68" s="43"/>
      <c r="C68" s="41"/>
      <c r="D68" s="41"/>
      <c r="E68" s="41"/>
      <c r="F68" s="41"/>
      <c r="G68" s="41"/>
      <c r="H68" s="41"/>
      <c r="I68" s="253"/>
      <c r="J68" s="41"/>
      <c r="K68" s="41"/>
      <c r="L68" s="41"/>
    </row>
    <row r="69" spans="1:12" ht="30" customHeight="1">
      <c r="A69" s="283" t="s">
        <v>88</v>
      </c>
      <c r="B69" s="283"/>
      <c r="C69" s="283"/>
      <c r="D69" s="283"/>
      <c r="E69" s="283"/>
      <c r="F69" s="283"/>
      <c r="G69" s="283"/>
      <c r="H69" s="283"/>
      <c r="I69" s="283"/>
      <c r="J69" s="283"/>
      <c r="K69" s="283"/>
      <c r="L69" s="35"/>
    </row>
    <row r="70" spans="1:12" ht="42.75" customHeight="1">
      <c r="A70" s="28" t="s">
        <v>66</v>
      </c>
      <c r="B70" s="29" t="s">
        <v>128</v>
      </c>
      <c r="C70" s="29" t="s">
        <v>129</v>
      </c>
      <c r="D70" s="29" t="s">
        <v>130</v>
      </c>
      <c r="E70" s="29" t="s">
        <v>131</v>
      </c>
      <c r="F70" s="29" t="s">
        <v>132</v>
      </c>
      <c r="G70" s="29" t="s">
        <v>133</v>
      </c>
      <c r="H70" s="29" t="s">
        <v>134</v>
      </c>
      <c r="I70" s="29" t="s">
        <v>135</v>
      </c>
      <c r="J70" s="29" t="s">
        <v>136</v>
      </c>
      <c r="K70" s="29" t="s">
        <v>137</v>
      </c>
      <c r="L70" s="29" t="s">
        <v>123</v>
      </c>
    </row>
    <row r="71" spans="1:12" ht="15" customHeight="1">
      <c r="A71" s="48" t="s">
        <v>16</v>
      </c>
      <c r="B71" s="44">
        <v>2</v>
      </c>
      <c r="C71" s="44"/>
      <c r="D71" s="44">
        <v>1</v>
      </c>
      <c r="E71" s="44"/>
      <c r="F71" s="44">
        <v>1</v>
      </c>
      <c r="G71" s="44">
        <f>SUM(E71:F71)</f>
        <v>1</v>
      </c>
      <c r="H71" s="44">
        <v>1</v>
      </c>
      <c r="I71" s="31"/>
      <c r="J71" s="44"/>
      <c r="K71" s="44"/>
      <c r="L71" s="44"/>
    </row>
    <row r="72" spans="1:12" ht="30.75" customHeight="1">
      <c r="A72" s="48" t="s">
        <v>17</v>
      </c>
      <c r="B72" s="44">
        <v>149</v>
      </c>
      <c r="C72" s="44">
        <v>51</v>
      </c>
      <c r="D72" s="44">
        <v>88</v>
      </c>
      <c r="E72" s="44">
        <v>32</v>
      </c>
      <c r="F72" s="44">
        <v>19</v>
      </c>
      <c r="G72" s="44">
        <v>51</v>
      </c>
      <c r="H72" s="44">
        <v>31</v>
      </c>
      <c r="I72" s="31" t="s">
        <v>173</v>
      </c>
      <c r="J72" s="44">
        <v>31</v>
      </c>
      <c r="K72" s="44">
        <v>31</v>
      </c>
      <c r="L72" s="44"/>
    </row>
    <row r="73" spans="1:12" ht="15" customHeight="1">
      <c r="A73" s="48" t="s">
        <v>18</v>
      </c>
      <c r="B73" s="44">
        <v>5</v>
      </c>
      <c r="C73" s="44"/>
      <c r="D73" s="44">
        <v>4</v>
      </c>
      <c r="E73" s="44">
        <v>1</v>
      </c>
      <c r="F73" s="44">
        <v>1</v>
      </c>
      <c r="G73" s="44">
        <f>SUM(E73:F73)</f>
        <v>2</v>
      </c>
      <c r="H73" s="44"/>
      <c r="I73" s="31" t="s">
        <v>174</v>
      </c>
      <c r="J73" s="44">
        <v>2</v>
      </c>
      <c r="K73" s="44">
        <v>1</v>
      </c>
      <c r="L73" s="44"/>
    </row>
    <row r="74" spans="1:12" ht="15" customHeight="1">
      <c r="A74" s="48" t="s">
        <v>19</v>
      </c>
      <c r="B74" s="44">
        <v>12</v>
      </c>
      <c r="C74" s="44"/>
      <c r="D74" s="44">
        <v>7</v>
      </c>
      <c r="E74" s="44">
        <v>7</v>
      </c>
      <c r="F74" s="44"/>
      <c r="G74" s="44">
        <f>SUM(E74:F74)</f>
        <v>7</v>
      </c>
      <c r="H74" s="44">
        <v>6</v>
      </c>
      <c r="I74" s="31"/>
      <c r="J74" s="44">
        <v>6</v>
      </c>
      <c r="K74" s="44"/>
      <c r="L74" s="44"/>
    </row>
    <row r="75" spans="1:12" ht="15" customHeight="1">
      <c r="A75" s="48" t="s">
        <v>21</v>
      </c>
      <c r="B75" s="44">
        <v>9</v>
      </c>
      <c r="C75" s="44"/>
      <c r="D75" s="44">
        <v>4</v>
      </c>
      <c r="E75" s="44">
        <v>4</v>
      </c>
      <c r="F75" s="44"/>
      <c r="G75" s="44">
        <v>4</v>
      </c>
      <c r="H75" s="44">
        <v>4</v>
      </c>
      <c r="I75" s="31"/>
      <c r="J75" s="44"/>
      <c r="K75" s="44"/>
      <c r="L75" s="44"/>
    </row>
    <row r="76" spans="1:12" ht="34.5" customHeight="1">
      <c r="A76" s="48" t="s">
        <v>20</v>
      </c>
      <c r="B76" s="44">
        <v>23</v>
      </c>
      <c r="C76" s="44"/>
      <c r="D76" s="44">
        <v>8</v>
      </c>
      <c r="E76" s="44">
        <v>1</v>
      </c>
      <c r="F76" s="44">
        <v>1</v>
      </c>
      <c r="G76" s="44">
        <f>SUM(E76:F76)</f>
        <v>2</v>
      </c>
      <c r="H76" s="44">
        <v>0</v>
      </c>
      <c r="I76" s="254" t="s">
        <v>175</v>
      </c>
      <c r="J76" s="44">
        <v>2</v>
      </c>
      <c r="K76" s="44">
        <v>0</v>
      </c>
      <c r="L76" s="44"/>
    </row>
    <row r="77" spans="1:12" ht="15" customHeight="1">
      <c r="A77" s="48" t="s">
        <v>22</v>
      </c>
      <c r="B77" s="44">
        <v>35</v>
      </c>
      <c r="C77" s="44"/>
      <c r="D77" s="44">
        <v>15</v>
      </c>
      <c r="E77" s="44">
        <v>19</v>
      </c>
      <c r="F77" s="44">
        <v>5</v>
      </c>
      <c r="G77" s="44">
        <v>20</v>
      </c>
      <c r="H77" s="44">
        <v>10</v>
      </c>
      <c r="I77" s="31" t="s">
        <v>176</v>
      </c>
      <c r="J77" s="44">
        <v>12</v>
      </c>
      <c r="K77" s="44"/>
      <c r="L77" s="44"/>
    </row>
    <row r="78" spans="1:12" ht="87" customHeight="1">
      <c r="A78" s="48" t="s">
        <v>23</v>
      </c>
      <c r="B78" s="44">
        <v>10</v>
      </c>
      <c r="C78" s="44"/>
      <c r="D78" s="44">
        <v>6</v>
      </c>
      <c r="E78" s="44"/>
      <c r="F78" s="44">
        <v>6</v>
      </c>
      <c r="G78" s="44">
        <f>SUM(E78:F78)</f>
        <v>6</v>
      </c>
      <c r="H78" s="44">
        <v>3</v>
      </c>
      <c r="I78" s="255" t="s">
        <v>177</v>
      </c>
      <c r="J78" s="44">
        <v>3</v>
      </c>
      <c r="K78" s="44"/>
      <c r="L78" s="44"/>
    </row>
    <row r="79" spans="1:12" ht="63.75" customHeight="1">
      <c r="A79" s="49" t="s">
        <v>24</v>
      </c>
      <c r="B79" s="52" t="s">
        <v>181</v>
      </c>
      <c r="C79" s="52" t="s">
        <v>89</v>
      </c>
      <c r="D79" s="52">
        <v>54</v>
      </c>
      <c r="E79" s="52">
        <v>15</v>
      </c>
      <c r="F79" s="52">
        <v>16</v>
      </c>
      <c r="G79" s="52">
        <v>31</v>
      </c>
      <c r="H79" s="52">
        <v>14</v>
      </c>
      <c r="I79" s="256" t="s">
        <v>90</v>
      </c>
      <c r="J79" s="52">
        <v>13</v>
      </c>
      <c r="K79" s="52">
        <v>1</v>
      </c>
      <c r="L79" s="52"/>
    </row>
    <row r="80" spans="1:12" s="27" customFormat="1" ht="15" customHeight="1">
      <c r="A80" s="216" t="s">
        <v>86</v>
      </c>
      <c r="B80" s="81"/>
      <c r="C80" s="81"/>
      <c r="D80" s="81"/>
      <c r="E80" s="81"/>
      <c r="F80" s="81"/>
      <c r="G80" s="81"/>
      <c r="H80" s="81"/>
      <c r="I80" s="257"/>
      <c r="J80" s="81"/>
      <c r="K80" s="81"/>
      <c r="L80" s="208">
        <v>13799.22</v>
      </c>
    </row>
    <row r="81" spans="1:12" s="27" customFormat="1" ht="15" customHeight="1">
      <c r="A81" s="214" t="s">
        <v>56</v>
      </c>
      <c r="B81" s="81">
        <f>SUM(B71:B79)</f>
        <v>245</v>
      </c>
      <c r="C81" s="81"/>
      <c r="D81" s="81">
        <f>SUM(D72:D79)</f>
        <v>186</v>
      </c>
      <c r="E81" s="81">
        <f>SUM(E71:E79)</f>
        <v>79</v>
      </c>
      <c r="F81" s="81">
        <f>SUM(F72:F79)</f>
        <v>48</v>
      </c>
      <c r="G81" s="81">
        <f>SUM(E81:F81)</f>
        <v>127</v>
      </c>
      <c r="H81" s="81">
        <f>SUM(H71:H79)</f>
        <v>69</v>
      </c>
      <c r="I81" s="257"/>
      <c r="J81" s="81">
        <f>SUM(J72:J79)</f>
        <v>69</v>
      </c>
      <c r="K81" s="81">
        <f>SUM(K72:K79)</f>
        <v>33</v>
      </c>
      <c r="L81" s="215"/>
    </row>
    <row r="82" spans="1:13" ht="19.5" customHeight="1">
      <c r="A82" s="53"/>
      <c r="B82" s="54"/>
      <c r="C82" s="54"/>
      <c r="D82" s="54"/>
      <c r="E82" s="54"/>
      <c r="F82" s="54"/>
      <c r="G82" s="54"/>
      <c r="H82" s="54"/>
      <c r="I82" s="258"/>
      <c r="J82" s="54"/>
      <c r="K82" s="89"/>
      <c r="L82" s="90" t="s">
        <v>148</v>
      </c>
      <c r="M82" s="70"/>
    </row>
    <row r="83" spans="1:8" ht="12.75">
      <c r="A83" s="294" t="s">
        <v>91</v>
      </c>
      <c r="B83" s="294"/>
      <c r="C83" s="294"/>
      <c r="D83" s="294"/>
      <c r="E83" s="294"/>
      <c r="F83" s="294"/>
      <c r="G83" s="294"/>
      <c r="H83" s="294"/>
    </row>
    <row r="84" ht="12.75">
      <c r="A84" s="9" t="s">
        <v>165</v>
      </c>
    </row>
    <row r="85" ht="12.75">
      <c r="A85" s="9" t="s">
        <v>166</v>
      </c>
    </row>
    <row r="86" ht="12.75">
      <c r="A86" s="43" t="s">
        <v>182</v>
      </c>
    </row>
    <row r="87" ht="12.75">
      <c r="A87" s="43" t="s">
        <v>92</v>
      </c>
    </row>
    <row r="88" spans="1:23" ht="24" customHeight="1">
      <c r="A88" s="295"/>
      <c r="B88" s="295"/>
      <c r="C88" s="295"/>
      <c r="D88" s="295"/>
      <c r="E88" s="295"/>
      <c r="F88" s="295"/>
      <c r="G88" s="295"/>
      <c r="H88" s="295"/>
      <c r="I88" s="295"/>
      <c r="J88" s="295"/>
      <c r="K88" s="295"/>
      <c r="L88" s="295"/>
      <c r="M88" s="295"/>
      <c r="N88" s="295"/>
      <c r="O88" s="295"/>
      <c r="P88" s="295"/>
      <c r="Q88" s="295"/>
      <c r="R88" s="295"/>
      <c r="S88" s="295"/>
      <c r="T88" s="295"/>
      <c r="U88" s="295"/>
      <c r="V88" s="295"/>
      <c r="W88" s="295"/>
    </row>
    <row r="89" spans="1:12" ht="30" customHeight="1">
      <c r="A89" s="286" t="s">
        <v>93</v>
      </c>
      <c r="B89" s="286"/>
      <c r="C89" s="286"/>
      <c r="D89" s="286"/>
      <c r="E89" s="286"/>
      <c r="F89" s="286"/>
      <c r="G89" s="286"/>
      <c r="H89" s="286"/>
      <c r="I89" s="286"/>
      <c r="J89" s="286"/>
      <c r="K89" s="286"/>
      <c r="L89" s="43"/>
    </row>
    <row r="90" spans="1:12" ht="15" customHeight="1">
      <c r="A90" s="24" t="s">
        <v>66</v>
      </c>
      <c r="B90" s="24" t="s">
        <v>138</v>
      </c>
      <c r="C90" s="24" t="s">
        <v>139</v>
      </c>
      <c r="D90" s="24" t="s">
        <v>140</v>
      </c>
      <c r="E90" s="24" t="s">
        <v>141</v>
      </c>
      <c r="F90" s="24" t="s">
        <v>142</v>
      </c>
      <c r="G90" s="24" t="s">
        <v>143</v>
      </c>
      <c r="H90" s="24" t="s">
        <v>144</v>
      </c>
      <c r="I90" s="8" t="s">
        <v>145</v>
      </c>
      <c r="J90" s="24" t="s">
        <v>146</v>
      </c>
      <c r="K90" s="24" t="s">
        <v>147</v>
      </c>
      <c r="L90" s="55"/>
    </row>
    <row r="91" spans="1:12" ht="15" customHeight="1">
      <c r="A91" s="56" t="s">
        <v>17</v>
      </c>
      <c r="B91" s="24"/>
      <c r="C91" s="24"/>
      <c r="D91" s="24"/>
      <c r="E91" s="24"/>
      <c r="F91" s="24"/>
      <c r="G91" s="24"/>
      <c r="H91" s="24"/>
      <c r="I91" s="249"/>
      <c r="J91" s="24"/>
      <c r="K91" s="24"/>
      <c r="L91" s="55"/>
    </row>
    <row r="92" spans="1:12" ht="15" customHeight="1">
      <c r="A92" s="266"/>
      <c r="B92" s="57">
        <v>1</v>
      </c>
      <c r="C92" s="44" t="s">
        <v>94</v>
      </c>
      <c r="D92" s="44">
        <v>30</v>
      </c>
      <c r="E92" s="44" t="s">
        <v>95</v>
      </c>
      <c r="F92" s="7"/>
      <c r="G92" s="7" t="s">
        <v>96</v>
      </c>
      <c r="H92" s="59">
        <v>300</v>
      </c>
      <c r="I92" s="260">
        <v>1550</v>
      </c>
      <c r="J92" s="44" t="s">
        <v>59</v>
      </c>
      <c r="K92" s="44" t="s">
        <v>97</v>
      </c>
      <c r="L92" s="55"/>
    </row>
    <row r="93" spans="1:12" ht="15" customHeight="1">
      <c r="A93" s="23" t="s">
        <v>19</v>
      </c>
      <c r="B93" s="46"/>
      <c r="C93" s="46"/>
      <c r="D93" s="44">
        <v>30</v>
      </c>
      <c r="E93" s="44"/>
      <c r="F93" s="46"/>
      <c r="G93" s="46"/>
      <c r="H93" s="46"/>
      <c r="I93" s="210"/>
      <c r="J93" s="46"/>
      <c r="K93" s="46"/>
      <c r="L93" s="43"/>
    </row>
    <row r="94" spans="1:12" ht="15" customHeight="1">
      <c r="A94" s="266"/>
      <c r="B94" s="7">
        <v>1</v>
      </c>
      <c r="C94" s="7" t="s">
        <v>98</v>
      </c>
      <c r="D94" s="7">
        <v>30</v>
      </c>
      <c r="E94" s="7" t="s">
        <v>99</v>
      </c>
      <c r="F94" s="7" t="s">
        <v>170</v>
      </c>
      <c r="G94" s="7" t="s">
        <v>96</v>
      </c>
      <c r="H94" s="59">
        <v>1376.21</v>
      </c>
      <c r="I94" s="260">
        <v>473.79</v>
      </c>
      <c r="J94" s="7" t="s">
        <v>57</v>
      </c>
      <c r="K94" s="7" t="s">
        <v>100</v>
      </c>
      <c r="L94" s="40"/>
    </row>
    <row r="95" spans="1:12" ht="15" customHeight="1">
      <c r="A95" s="23" t="s">
        <v>22</v>
      </c>
      <c r="B95" s="7"/>
      <c r="C95" s="7"/>
      <c r="D95" s="7"/>
      <c r="E95" s="7"/>
      <c r="F95" s="7"/>
      <c r="G95" s="7"/>
      <c r="H95" s="7"/>
      <c r="I95" s="251"/>
      <c r="J95" s="7"/>
      <c r="K95" s="7"/>
      <c r="L95" s="40"/>
    </row>
    <row r="96" spans="1:12" ht="15" customHeight="1">
      <c r="A96" s="266"/>
      <c r="B96" s="7">
        <v>1</v>
      </c>
      <c r="C96" s="7" t="s">
        <v>101</v>
      </c>
      <c r="D96" s="7">
        <v>30</v>
      </c>
      <c r="E96" s="7" t="s">
        <v>102</v>
      </c>
      <c r="F96" s="7" t="s">
        <v>170</v>
      </c>
      <c r="G96" s="7" t="s">
        <v>103</v>
      </c>
      <c r="H96" s="45"/>
      <c r="I96" s="251"/>
      <c r="J96" s="7" t="s">
        <v>58</v>
      </c>
      <c r="K96" s="7" t="s">
        <v>104</v>
      </c>
      <c r="L96" s="40"/>
    </row>
    <row r="97" spans="1:12" ht="15" customHeight="1">
      <c r="A97" s="23" t="s">
        <v>24</v>
      </c>
      <c r="B97" s="7"/>
      <c r="C97" s="7"/>
      <c r="D97" s="10"/>
      <c r="E97" s="10"/>
      <c r="F97" s="10"/>
      <c r="G97" s="10"/>
      <c r="H97" s="10"/>
      <c r="I97" s="251"/>
      <c r="J97" s="10"/>
      <c r="K97" s="10"/>
      <c r="L97" s="22"/>
    </row>
    <row r="98" spans="1:12" ht="15" customHeight="1">
      <c r="A98" s="266"/>
      <c r="B98" s="7">
        <v>1</v>
      </c>
      <c r="C98" s="7" t="s">
        <v>105</v>
      </c>
      <c r="D98" s="7">
        <v>15</v>
      </c>
      <c r="E98" s="7" t="s">
        <v>106</v>
      </c>
      <c r="F98" s="44" t="s">
        <v>171</v>
      </c>
      <c r="G98" s="7" t="s">
        <v>172</v>
      </c>
      <c r="H98" s="58">
        <v>446</v>
      </c>
      <c r="I98" s="260">
        <v>504.2</v>
      </c>
      <c r="J98" s="7" t="s">
        <v>57</v>
      </c>
      <c r="K98" s="7"/>
      <c r="L98" s="40"/>
    </row>
    <row r="99" spans="1:12" ht="15" customHeight="1">
      <c r="A99" s="60" t="s">
        <v>56</v>
      </c>
      <c r="B99" s="81">
        <v>4</v>
      </c>
      <c r="C99" s="81"/>
      <c r="D99" s="81"/>
      <c r="E99" s="91"/>
      <c r="F99" s="81"/>
      <c r="G99" s="81"/>
      <c r="H99" s="81"/>
      <c r="I99" s="261">
        <f>SUM(I92:I98)</f>
        <v>2527.99</v>
      </c>
      <c r="J99" s="81"/>
      <c r="K99" s="81"/>
      <c r="L99" s="54"/>
    </row>
    <row r="100" spans="1:11" ht="24" customHeight="1">
      <c r="A100" s="296"/>
      <c r="B100" s="296"/>
      <c r="C100" s="296"/>
      <c r="D100" s="296"/>
      <c r="E100" s="296"/>
      <c r="F100" s="296"/>
      <c r="G100" s="296"/>
      <c r="H100" s="296"/>
      <c r="I100" s="296"/>
      <c r="J100" s="296"/>
      <c r="K100" s="296"/>
    </row>
    <row r="101" spans="1:2" ht="30" customHeight="1">
      <c r="A101" s="284" t="s">
        <v>168</v>
      </c>
      <c r="B101" s="285"/>
    </row>
    <row r="102" spans="1:2" ht="15" customHeight="1">
      <c r="A102" s="10" t="s">
        <v>107</v>
      </c>
      <c r="B102" s="7" t="s">
        <v>28</v>
      </c>
    </row>
    <row r="103" spans="1:2" ht="15" customHeight="1">
      <c r="A103" s="10" t="s">
        <v>108</v>
      </c>
      <c r="B103" s="7" t="s">
        <v>169</v>
      </c>
    </row>
    <row r="104" spans="1:2" ht="15" customHeight="1">
      <c r="A104" s="10" t="s">
        <v>109</v>
      </c>
      <c r="B104" s="7">
        <v>25</v>
      </c>
    </row>
    <row r="105" spans="1:2" ht="15" customHeight="1">
      <c r="A105" s="94" t="s">
        <v>110</v>
      </c>
      <c r="B105" s="7" t="s">
        <v>111</v>
      </c>
    </row>
    <row r="106" spans="1:9" s="27" customFormat="1" ht="15" customHeight="1">
      <c r="A106" s="84" t="s">
        <v>112</v>
      </c>
      <c r="B106" s="92">
        <v>2280</v>
      </c>
      <c r="I106" s="262"/>
    </row>
    <row r="107" spans="1:8" ht="24" customHeight="1">
      <c r="A107" s="295"/>
      <c r="B107" s="295"/>
      <c r="C107" s="295"/>
      <c r="D107" s="295"/>
      <c r="E107" s="295"/>
      <c r="F107" s="295"/>
      <c r="G107" s="295"/>
      <c r="H107" s="295"/>
    </row>
    <row r="108" spans="1:4" ht="29.25" customHeight="1">
      <c r="A108" s="287" t="s">
        <v>167</v>
      </c>
      <c r="B108" s="288"/>
      <c r="C108" s="288"/>
      <c r="D108" s="289"/>
    </row>
    <row r="109" spans="1:4" ht="15" customHeight="1">
      <c r="A109" s="83"/>
      <c r="B109" s="44" t="s">
        <v>149</v>
      </c>
      <c r="C109" s="44" t="s">
        <v>150</v>
      </c>
      <c r="D109" s="44" t="s">
        <v>153</v>
      </c>
    </row>
    <row r="110" spans="1:4" ht="15" customHeight="1">
      <c r="A110" s="10" t="s">
        <v>151</v>
      </c>
      <c r="B110" s="7">
        <v>20</v>
      </c>
      <c r="C110" s="67"/>
      <c r="D110" s="169"/>
    </row>
    <row r="111" spans="1:4" ht="15" customHeight="1">
      <c r="A111" s="10" t="s">
        <v>152</v>
      </c>
      <c r="B111" s="7">
        <v>10</v>
      </c>
      <c r="C111" s="67"/>
      <c r="D111" s="219">
        <v>164.24</v>
      </c>
    </row>
    <row r="112" spans="1:4" ht="15" customHeight="1">
      <c r="A112" s="10" t="s">
        <v>113</v>
      </c>
      <c r="B112" s="7"/>
      <c r="C112" s="7">
        <v>10</v>
      </c>
      <c r="D112" s="219">
        <v>237</v>
      </c>
    </row>
    <row r="113" spans="1:4" ht="15" customHeight="1">
      <c r="A113" s="60" t="s">
        <v>114</v>
      </c>
      <c r="B113" s="93"/>
      <c r="C113" s="93"/>
      <c r="D113" s="213">
        <v>401.24</v>
      </c>
    </row>
    <row r="114" spans="1:3" ht="15">
      <c r="A114" s="27"/>
      <c r="B114" s="27"/>
      <c r="C114" s="27"/>
    </row>
  </sheetData>
  <mergeCells count="14">
    <mergeCell ref="A101:B101"/>
    <mergeCell ref="A89:K89"/>
    <mergeCell ref="A108:D108"/>
    <mergeCell ref="A3:K3"/>
    <mergeCell ref="A52:K52"/>
    <mergeCell ref="A69:K69"/>
    <mergeCell ref="A83:H83"/>
    <mergeCell ref="A88:W88"/>
    <mergeCell ref="A100:K100"/>
    <mergeCell ref="A107:H107"/>
    <mergeCell ref="A1:K1"/>
    <mergeCell ref="A2:K2"/>
    <mergeCell ref="A4:K4"/>
    <mergeCell ref="A53:I53"/>
  </mergeCells>
  <printOptions/>
  <pageMargins left="0.75" right="0.75" top="1" bottom="1" header="0.5" footer="0.5"/>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codeName="Foglio9">
    <tabColor indexed="27"/>
    <pageSetUpPr fitToPage="1"/>
  </sheetPr>
  <dimension ref="A1:DU118"/>
  <sheetViews>
    <sheetView workbookViewId="0" topLeftCell="A1">
      <selection activeCell="M3" sqref="M3"/>
    </sheetView>
  </sheetViews>
  <sheetFormatPr defaultColWidth="9.140625" defaultRowHeight="12.75"/>
  <cols>
    <col min="1" max="1" width="43.8515625" style="22" customWidth="1"/>
    <col min="2" max="2" width="15.7109375" style="9" customWidth="1"/>
    <col min="3" max="4" width="7.7109375" style="9" customWidth="1"/>
    <col min="5" max="6" width="10.7109375" style="9" customWidth="1"/>
    <col min="7" max="7" width="10.140625" style="9" customWidth="1"/>
    <col min="8" max="9" width="16.8515625" style="9" customWidth="1"/>
    <col min="10" max="10" width="20.28125" style="178" customWidth="1"/>
    <col min="11" max="11" width="0.2890625" style="9" customWidth="1"/>
    <col min="12" max="12" width="16.7109375" style="9" customWidth="1"/>
    <col min="13" max="16384" width="9.140625" style="9" customWidth="1"/>
  </cols>
  <sheetData>
    <row r="1" spans="1:12" ht="30" customHeight="1">
      <c r="A1" s="297" t="s">
        <v>30</v>
      </c>
      <c r="B1" s="297"/>
      <c r="C1" s="297"/>
      <c r="D1" s="297"/>
      <c r="E1" s="297"/>
      <c r="F1" s="297"/>
      <c r="G1" s="297"/>
      <c r="H1" s="297"/>
      <c r="I1" s="297"/>
      <c r="J1" s="297"/>
      <c r="K1" s="10"/>
      <c r="L1" s="30">
        <v>40070134</v>
      </c>
    </row>
    <row r="2" spans="1:11" ht="43.5" customHeight="1">
      <c r="A2" s="282" t="s">
        <v>2</v>
      </c>
      <c r="B2" s="298"/>
      <c r="C2" s="298"/>
      <c r="D2" s="298"/>
      <c r="E2" s="298"/>
      <c r="F2" s="298"/>
      <c r="G2" s="298"/>
      <c r="H2" s="298"/>
      <c r="I2" s="298"/>
      <c r="J2" s="298"/>
      <c r="K2" s="298"/>
    </row>
    <row r="3" spans="1:11" ht="30" customHeight="1">
      <c r="A3" s="29" t="s">
        <v>66</v>
      </c>
      <c r="B3" s="33" t="s">
        <v>68</v>
      </c>
      <c r="C3" s="8" t="s">
        <v>33</v>
      </c>
      <c r="D3" s="8" t="s">
        <v>34</v>
      </c>
      <c r="E3" s="8" t="s">
        <v>154</v>
      </c>
      <c r="F3" s="8" t="s">
        <v>81</v>
      </c>
      <c r="G3" s="8" t="s">
        <v>67</v>
      </c>
      <c r="H3" s="24" t="s">
        <v>69</v>
      </c>
      <c r="I3" s="8" t="s">
        <v>70</v>
      </c>
      <c r="J3" s="172" t="s">
        <v>71</v>
      </c>
      <c r="K3" s="115"/>
    </row>
    <row r="4" spans="1:11" ht="15" customHeight="1">
      <c r="A4" s="111" t="s">
        <v>16</v>
      </c>
      <c r="B4" s="118"/>
      <c r="C4" s="104"/>
      <c r="D4" s="104"/>
      <c r="E4" s="104"/>
      <c r="F4" s="104"/>
      <c r="G4" s="104"/>
      <c r="H4" s="105"/>
      <c r="I4" s="104"/>
      <c r="J4" s="173"/>
      <c r="K4" s="61"/>
    </row>
    <row r="5" spans="1:11" ht="15" customHeight="1">
      <c r="A5" s="267"/>
      <c r="B5" s="79">
        <v>1</v>
      </c>
      <c r="C5" s="14">
        <v>1</v>
      </c>
      <c r="D5" s="14"/>
      <c r="E5" s="14">
        <v>1</v>
      </c>
      <c r="F5" s="14"/>
      <c r="G5" s="15">
        <v>1939</v>
      </c>
      <c r="H5" s="13" t="s">
        <v>189</v>
      </c>
      <c r="I5" s="14">
        <v>36</v>
      </c>
      <c r="J5" s="174">
        <f>$J$117/$I$117*I5</f>
        <v>965.7574193047493</v>
      </c>
      <c r="K5" s="7"/>
    </row>
    <row r="6" spans="1:11" ht="15" customHeight="1">
      <c r="A6" s="267"/>
      <c r="B6" s="79">
        <v>1</v>
      </c>
      <c r="C6" s="14">
        <v>1</v>
      </c>
      <c r="D6" s="14"/>
      <c r="E6" s="14">
        <v>1</v>
      </c>
      <c r="F6" s="14"/>
      <c r="G6" s="15">
        <v>1934</v>
      </c>
      <c r="H6" s="13" t="s">
        <v>189</v>
      </c>
      <c r="I6" s="14">
        <v>72</v>
      </c>
      <c r="J6" s="174">
        <f>$J$117/$I$117*I6</f>
        <v>1931.5148386094986</v>
      </c>
      <c r="K6" s="7"/>
    </row>
    <row r="7" spans="1:12" ht="15" customHeight="1">
      <c r="A7" s="267"/>
      <c r="B7" s="79">
        <v>1</v>
      </c>
      <c r="C7" s="14"/>
      <c r="D7" s="14">
        <v>1</v>
      </c>
      <c r="E7" s="14">
        <v>1</v>
      </c>
      <c r="F7" s="14"/>
      <c r="G7" s="15">
        <v>1921</v>
      </c>
      <c r="H7" s="13" t="s">
        <v>189</v>
      </c>
      <c r="I7" s="14">
        <v>3</v>
      </c>
      <c r="J7" s="174">
        <f>$J$117/$I$117*I7</f>
        <v>80.47978494206245</v>
      </c>
      <c r="K7" s="7"/>
      <c r="L7" s="19"/>
    </row>
    <row r="8" spans="1:11" ht="15" customHeight="1">
      <c r="A8" s="106" t="s">
        <v>37</v>
      </c>
      <c r="B8" s="119">
        <f>SUM(B5:B7)</f>
        <v>3</v>
      </c>
      <c r="C8" s="107">
        <f>SUM(C5:C7)</f>
        <v>2</v>
      </c>
      <c r="D8" s="107">
        <f>SUM(D5:D7)</f>
        <v>1</v>
      </c>
      <c r="E8" s="107">
        <f>SUM(E5:E7)</f>
        <v>3</v>
      </c>
      <c r="F8" s="107">
        <f>SUM(F5:F7)</f>
        <v>0</v>
      </c>
      <c r="G8" s="107"/>
      <c r="H8" s="78"/>
      <c r="I8" s="108">
        <f>SUM(I5:I7)</f>
        <v>111</v>
      </c>
      <c r="J8" s="175">
        <f>$J$117/$I$117*I8</f>
        <v>2977.7520428563103</v>
      </c>
      <c r="K8" s="62"/>
    </row>
    <row r="9" spans="1:11" ht="15" customHeight="1">
      <c r="A9" s="111" t="s">
        <v>17</v>
      </c>
      <c r="B9" s="120"/>
      <c r="C9" s="109"/>
      <c r="D9" s="109"/>
      <c r="E9" s="109"/>
      <c r="F9" s="109"/>
      <c r="G9" s="109"/>
      <c r="H9" s="28"/>
      <c r="I9" s="110"/>
      <c r="J9" s="176"/>
      <c r="K9" s="62"/>
    </row>
    <row r="10" spans="1:11" ht="15" customHeight="1">
      <c r="A10" s="267"/>
      <c r="B10" s="79">
        <v>1</v>
      </c>
      <c r="C10" s="6"/>
      <c r="D10" s="6">
        <v>1</v>
      </c>
      <c r="E10" s="6">
        <v>1</v>
      </c>
      <c r="F10" s="6"/>
      <c r="G10" s="17">
        <v>1922</v>
      </c>
      <c r="H10" s="13" t="s">
        <v>189</v>
      </c>
      <c r="I10" s="6">
        <v>40.5</v>
      </c>
      <c r="J10" s="174">
        <f aca="true" t="shared" si="0" ref="J10:J31">$J$117/$I$117*I10</f>
        <v>1086.477096717843</v>
      </c>
      <c r="K10" s="10"/>
    </row>
    <row r="11" spans="1:11" ht="15" customHeight="1">
      <c r="A11" s="267"/>
      <c r="B11" s="79">
        <v>1</v>
      </c>
      <c r="C11" s="6"/>
      <c r="D11" s="6">
        <v>1</v>
      </c>
      <c r="E11" s="6">
        <v>1</v>
      </c>
      <c r="F11" s="6"/>
      <c r="G11" s="17">
        <v>1920</v>
      </c>
      <c r="H11" s="13" t="s">
        <v>189</v>
      </c>
      <c r="I11" s="6">
        <v>3</v>
      </c>
      <c r="J11" s="174">
        <f t="shared" si="0"/>
        <v>80.47978494206245</v>
      </c>
      <c r="K11" s="10"/>
    </row>
    <row r="12" spans="1:11" ht="15" customHeight="1">
      <c r="A12" s="267"/>
      <c r="B12" s="79">
        <v>1</v>
      </c>
      <c r="C12" s="6">
        <v>1</v>
      </c>
      <c r="D12" s="6"/>
      <c r="E12" s="6">
        <v>1</v>
      </c>
      <c r="F12" s="6"/>
      <c r="G12" s="17">
        <v>1911</v>
      </c>
      <c r="H12" s="13" t="s">
        <v>189</v>
      </c>
      <c r="I12" s="6">
        <v>78</v>
      </c>
      <c r="J12" s="174">
        <f t="shared" si="0"/>
        <v>2092.4744084936237</v>
      </c>
      <c r="K12" s="10"/>
    </row>
    <row r="13" spans="1:11" ht="15" customHeight="1">
      <c r="A13" s="267"/>
      <c r="B13" s="79">
        <v>1</v>
      </c>
      <c r="C13" s="6"/>
      <c r="D13" s="6">
        <v>1</v>
      </c>
      <c r="E13" s="6">
        <v>1</v>
      </c>
      <c r="F13" s="6"/>
      <c r="G13" s="17">
        <v>1928</v>
      </c>
      <c r="H13" s="13" t="s">
        <v>189</v>
      </c>
      <c r="I13" s="6">
        <v>49.5</v>
      </c>
      <c r="J13" s="174">
        <f t="shared" si="0"/>
        <v>1327.9164515440302</v>
      </c>
      <c r="K13" s="10"/>
    </row>
    <row r="14" spans="1:11" ht="15" customHeight="1">
      <c r="A14" s="267"/>
      <c r="B14" s="79">
        <v>1</v>
      </c>
      <c r="C14" s="6"/>
      <c r="D14" s="6">
        <v>1</v>
      </c>
      <c r="E14" s="6">
        <v>1</v>
      </c>
      <c r="F14" s="6"/>
      <c r="G14" s="17">
        <v>1924</v>
      </c>
      <c r="H14" s="13" t="s">
        <v>189</v>
      </c>
      <c r="I14" s="6">
        <v>16.5</v>
      </c>
      <c r="J14" s="174">
        <f t="shared" si="0"/>
        <v>442.6388171813434</v>
      </c>
      <c r="K14" s="10"/>
    </row>
    <row r="15" spans="1:11" ht="15" customHeight="1">
      <c r="A15" s="267"/>
      <c r="B15" s="79">
        <v>1</v>
      </c>
      <c r="C15" s="6"/>
      <c r="D15" s="6">
        <v>1</v>
      </c>
      <c r="E15" s="6">
        <v>1</v>
      </c>
      <c r="F15" s="6"/>
      <c r="G15" s="17">
        <v>1916</v>
      </c>
      <c r="H15" s="13" t="s">
        <v>189</v>
      </c>
      <c r="I15" s="6">
        <v>84</v>
      </c>
      <c r="J15" s="174">
        <f t="shared" si="0"/>
        <v>2253.4339783777486</v>
      </c>
      <c r="K15" s="10"/>
    </row>
    <row r="16" spans="1:11" ht="15" customHeight="1">
      <c r="A16" s="267"/>
      <c r="B16" s="79">
        <v>1</v>
      </c>
      <c r="C16" s="6">
        <v>1</v>
      </c>
      <c r="D16" s="6"/>
      <c r="E16" s="6">
        <v>1</v>
      </c>
      <c r="F16" s="6"/>
      <c r="G16" s="17">
        <v>1928</v>
      </c>
      <c r="H16" s="13" t="s">
        <v>189</v>
      </c>
      <c r="I16" s="6">
        <v>115.5</v>
      </c>
      <c r="J16" s="174">
        <f t="shared" si="0"/>
        <v>3098.471720269404</v>
      </c>
      <c r="K16" s="10"/>
    </row>
    <row r="17" spans="1:11" ht="15" customHeight="1">
      <c r="A17" s="267"/>
      <c r="B17" s="79">
        <v>1</v>
      </c>
      <c r="C17" s="6"/>
      <c r="D17" s="6">
        <v>1</v>
      </c>
      <c r="E17" s="6">
        <v>1</v>
      </c>
      <c r="F17" s="6"/>
      <c r="G17" s="17">
        <v>1934</v>
      </c>
      <c r="H17" s="13" t="s">
        <v>189</v>
      </c>
      <c r="I17" s="6">
        <v>30</v>
      </c>
      <c r="J17" s="174">
        <f t="shared" si="0"/>
        <v>804.7978494206244</v>
      </c>
      <c r="K17" s="10"/>
    </row>
    <row r="18" spans="1:11" ht="15" customHeight="1">
      <c r="A18" s="267"/>
      <c r="B18" s="79">
        <v>1</v>
      </c>
      <c r="C18" s="6">
        <v>1</v>
      </c>
      <c r="D18" s="6"/>
      <c r="E18" s="6">
        <v>1</v>
      </c>
      <c r="F18" s="6"/>
      <c r="G18" s="17">
        <v>1924</v>
      </c>
      <c r="H18" s="13" t="s">
        <v>189</v>
      </c>
      <c r="I18" s="6">
        <v>42</v>
      </c>
      <c r="J18" s="174">
        <f t="shared" si="0"/>
        <v>1126.7169891888743</v>
      </c>
      <c r="K18" s="10"/>
    </row>
    <row r="19" spans="1:11" ht="15" customHeight="1">
      <c r="A19" s="267"/>
      <c r="B19" s="79">
        <v>1</v>
      </c>
      <c r="C19" s="6"/>
      <c r="D19" s="6">
        <v>1</v>
      </c>
      <c r="E19" s="6">
        <v>1</v>
      </c>
      <c r="F19" s="6"/>
      <c r="G19" s="17">
        <v>1934</v>
      </c>
      <c r="H19" s="13" t="s">
        <v>189</v>
      </c>
      <c r="I19" s="6">
        <v>43.5</v>
      </c>
      <c r="J19" s="174">
        <f t="shared" si="0"/>
        <v>1166.9568816599055</v>
      </c>
      <c r="K19" s="10"/>
    </row>
    <row r="20" spans="1:11" ht="15" customHeight="1">
      <c r="A20" s="267"/>
      <c r="B20" s="79">
        <v>1</v>
      </c>
      <c r="C20" s="6"/>
      <c r="D20" s="6">
        <v>1</v>
      </c>
      <c r="E20" s="6">
        <v>1</v>
      </c>
      <c r="F20" s="6"/>
      <c r="G20" s="17">
        <v>1922</v>
      </c>
      <c r="H20" s="13" t="s">
        <v>189</v>
      </c>
      <c r="I20" s="6">
        <v>4.5</v>
      </c>
      <c r="J20" s="174">
        <f t="shared" si="0"/>
        <v>120.71967741309366</v>
      </c>
      <c r="K20" s="10"/>
    </row>
    <row r="21" spans="1:11" ht="15" customHeight="1">
      <c r="A21" s="267"/>
      <c r="B21" s="79">
        <v>1</v>
      </c>
      <c r="C21" s="6"/>
      <c r="D21" s="6">
        <v>1</v>
      </c>
      <c r="E21" s="6">
        <v>1</v>
      </c>
      <c r="F21" s="6"/>
      <c r="G21" s="17">
        <v>1928</v>
      </c>
      <c r="H21" s="13" t="s">
        <v>189</v>
      </c>
      <c r="I21" s="6">
        <v>30</v>
      </c>
      <c r="J21" s="174">
        <f t="shared" si="0"/>
        <v>804.7978494206244</v>
      </c>
      <c r="K21" s="10"/>
    </row>
    <row r="22" spans="1:11" ht="15" customHeight="1">
      <c r="A22" s="267"/>
      <c r="B22" s="79">
        <v>1</v>
      </c>
      <c r="C22" s="6">
        <v>1</v>
      </c>
      <c r="D22" s="6"/>
      <c r="E22" s="6">
        <v>1</v>
      </c>
      <c r="F22" s="6"/>
      <c r="G22" s="17">
        <v>1928</v>
      </c>
      <c r="H22" s="13" t="s">
        <v>189</v>
      </c>
      <c r="I22" s="6">
        <v>72</v>
      </c>
      <c r="J22" s="174">
        <f t="shared" si="0"/>
        <v>1931.5148386094986</v>
      </c>
      <c r="K22" s="10"/>
    </row>
    <row r="23" spans="1:11" ht="15" customHeight="1">
      <c r="A23" s="267"/>
      <c r="B23" s="79">
        <v>1</v>
      </c>
      <c r="C23" s="6">
        <v>1</v>
      </c>
      <c r="D23" s="6"/>
      <c r="E23" s="6">
        <v>1</v>
      </c>
      <c r="F23" s="6"/>
      <c r="G23" s="17">
        <v>1929</v>
      </c>
      <c r="H23" s="13" t="s">
        <v>189</v>
      </c>
      <c r="I23" s="6">
        <v>42</v>
      </c>
      <c r="J23" s="174">
        <f t="shared" si="0"/>
        <v>1126.7169891888743</v>
      </c>
      <c r="K23" s="10"/>
    </row>
    <row r="24" spans="1:11" ht="15" customHeight="1">
      <c r="A24" s="267"/>
      <c r="B24" s="79">
        <v>1</v>
      </c>
      <c r="C24" s="6">
        <v>1</v>
      </c>
      <c r="D24" s="6"/>
      <c r="E24" s="6">
        <v>1</v>
      </c>
      <c r="F24" s="6"/>
      <c r="G24" s="17">
        <v>1946</v>
      </c>
      <c r="H24" s="13" t="s">
        <v>189</v>
      </c>
      <c r="I24" s="6">
        <v>459</v>
      </c>
      <c r="J24" s="174">
        <f t="shared" si="0"/>
        <v>12313.407096135554</v>
      </c>
      <c r="K24" s="10"/>
    </row>
    <row r="25" spans="1:11" ht="15" customHeight="1">
      <c r="A25" s="267"/>
      <c r="B25" s="79">
        <v>1</v>
      </c>
      <c r="C25" s="6">
        <v>1</v>
      </c>
      <c r="D25" s="6"/>
      <c r="E25" s="6">
        <v>1</v>
      </c>
      <c r="F25" s="6"/>
      <c r="G25" s="17">
        <v>1923</v>
      </c>
      <c r="H25" s="13" t="s">
        <v>189</v>
      </c>
      <c r="I25" s="6">
        <v>139.5</v>
      </c>
      <c r="J25" s="174">
        <f t="shared" si="0"/>
        <v>3742.3099998059038</v>
      </c>
      <c r="K25" s="10"/>
    </row>
    <row r="26" spans="1:11" ht="15" customHeight="1">
      <c r="A26" s="267"/>
      <c r="B26" s="79">
        <v>1</v>
      </c>
      <c r="C26" s="6">
        <v>1</v>
      </c>
      <c r="D26" s="6"/>
      <c r="E26" s="6">
        <v>1</v>
      </c>
      <c r="F26" s="6"/>
      <c r="G26" s="17">
        <v>1923</v>
      </c>
      <c r="H26" s="13" t="s">
        <v>189</v>
      </c>
      <c r="I26" s="6">
        <v>46.5</v>
      </c>
      <c r="J26" s="174">
        <f t="shared" si="0"/>
        <v>1247.436666601968</v>
      </c>
      <c r="K26" s="10"/>
    </row>
    <row r="27" spans="1:11" ht="15" customHeight="1">
      <c r="A27" s="267"/>
      <c r="B27" s="79">
        <v>1</v>
      </c>
      <c r="C27" s="6">
        <v>1</v>
      </c>
      <c r="D27" s="6"/>
      <c r="E27" s="6">
        <v>1</v>
      </c>
      <c r="F27" s="6"/>
      <c r="G27" s="17">
        <v>1942</v>
      </c>
      <c r="H27" s="13" t="s">
        <v>189</v>
      </c>
      <c r="I27" s="6">
        <v>49.5</v>
      </c>
      <c r="J27" s="174">
        <f t="shared" si="0"/>
        <v>1327.9164515440302</v>
      </c>
      <c r="K27" s="10"/>
    </row>
    <row r="28" spans="1:11" ht="15" customHeight="1">
      <c r="A28" s="267"/>
      <c r="B28" s="79">
        <v>1</v>
      </c>
      <c r="C28" s="6"/>
      <c r="D28" s="6">
        <v>1</v>
      </c>
      <c r="E28" s="6">
        <v>1</v>
      </c>
      <c r="F28" s="6"/>
      <c r="G28" s="17">
        <v>1925</v>
      </c>
      <c r="H28" s="13" t="s">
        <v>189</v>
      </c>
      <c r="I28" s="6">
        <v>24</v>
      </c>
      <c r="J28" s="174">
        <f t="shared" si="0"/>
        <v>643.8382795364996</v>
      </c>
      <c r="K28" s="10"/>
    </row>
    <row r="29" spans="1:11" ht="15" customHeight="1">
      <c r="A29" s="267"/>
      <c r="B29" s="79">
        <v>1</v>
      </c>
      <c r="C29" s="6"/>
      <c r="D29" s="6">
        <v>1</v>
      </c>
      <c r="E29" s="6">
        <v>1</v>
      </c>
      <c r="F29" s="6"/>
      <c r="G29" s="17">
        <v>1930</v>
      </c>
      <c r="H29" s="13" t="s">
        <v>189</v>
      </c>
      <c r="I29" s="6">
        <v>22.5</v>
      </c>
      <c r="J29" s="174">
        <f t="shared" si="0"/>
        <v>603.5983870654684</v>
      </c>
      <c r="K29" s="10"/>
    </row>
    <row r="30" spans="1:11" ht="15" customHeight="1">
      <c r="A30" s="267"/>
      <c r="B30" s="79">
        <v>1</v>
      </c>
      <c r="C30" s="6"/>
      <c r="D30" s="6">
        <v>1</v>
      </c>
      <c r="E30" s="6">
        <v>1</v>
      </c>
      <c r="F30" s="6"/>
      <c r="G30" s="17">
        <v>1955</v>
      </c>
      <c r="H30" s="13" t="s">
        <v>189</v>
      </c>
      <c r="I30" s="6">
        <v>138</v>
      </c>
      <c r="J30" s="174">
        <f t="shared" si="0"/>
        <v>3702.0701073348723</v>
      </c>
      <c r="K30" s="10"/>
    </row>
    <row r="31" spans="1:11" ht="15" customHeight="1">
      <c r="A31" s="106" t="s">
        <v>38</v>
      </c>
      <c r="B31" s="119">
        <f>SUM(B10:B30)</f>
        <v>21</v>
      </c>
      <c r="C31" s="78">
        <f>SUM(C10:C30)</f>
        <v>9</v>
      </c>
      <c r="D31" s="78">
        <f>SUM(D10:D30)</f>
        <v>12</v>
      </c>
      <c r="E31" s="78">
        <f>SUM(E10:E30)</f>
        <v>21</v>
      </c>
      <c r="F31" s="78">
        <f>SUM(F10:F30)</f>
        <v>0</v>
      </c>
      <c r="G31" s="78"/>
      <c r="H31" s="78"/>
      <c r="I31" s="112">
        <f>SUM(I10:I30)</f>
        <v>1530</v>
      </c>
      <c r="J31" s="175">
        <f t="shared" si="0"/>
        <v>41044.690320451846</v>
      </c>
      <c r="K31" s="61"/>
    </row>
    <row r="32" spans="1:11" ht="15" customHeight="1">
      <c r="A32" s="111" t="s">
        <v>18</v>
      </c>
      <c r="B32" s="120"/>
      <c r="C32" s="28"/>
      <c r="D32" s="28"/>
      <c r="E32" s="28"/>
      <c r="F32" s="28"/>
      <c r="G32" s="28"/>
      <c r="H32" s="28"/>
      <c r="I32" s="113"/>
      <c r="J32" s="176"/>
      <c r="K32" s="61"/>
    </row>
    <row r="33" spans="1:11" ht="15" customHeight="1">
      <c r="A33" s="267"/>
      <c r="B33" s="79">
        <v>1</v>
      </c>
      <c r="C33" s="6"/>
      <c r="D33" s="6">
        <v>1</v>
      </c>
      <c r="E33" s="6">
        <v>1</v>
      </c>
      <c r="F33" s="6"/>
      <c r="G33" s="17">
        <v>1934</v>
      </c>
      <c r="H33" s="13" t="s">
        <v>189</v>
      </c>
      <c r="I33" s="6">
        <v>56</v>
      </c>
      <c r="J33" s="174">
        <f>$J$117/$I$117*I33</f>
        <v>1502.289318918499</v>
      </c>
      <c r="K33" s="10"/>
    </row>
    <row r="34" spans="1:11" ht="15" customHeight="1">
      <c r="A34" s="106" t="s">
        <v>39</v>
      </c>
      <c r="B34" s="121">
        <v>1</v>
      </c>
      <c r="C34" s="78">
        <f>SUM(C33)</f>
        <v>0</v>
      </c>
      <c r="D34" s="78">
        <f>SUM(D33)</f>
        <v>1</v>
      </c>
      <c r="E34" s="78">
        <f>SUM(E33)</f>
        <v>1</v>
      </c>
      <c r="F34" s="78">
        <f>SUM(F33)</f>
        <v>0</v>
      </c>
      <c r="G34" s="78"/>
      <c r="H34" s="78"/>
      <c r="I34" s="112">
        <f>SUM(I33)</f>
        <v>56</v>
      </c>
      <c r="J34" s="175">
        <f>$J$117/$I$117*I34</f>
        <v>1502.289318918499</v>
      </c>
      <c r="K34" s="61"/>
    </row>
    <row r="35" spans="1:11" ht="15" customHeight="1">
      <c r="A35" s="111" t="s">
        <v>19</v>
      </c>
      <c r="B35" s="33"/>
      <c r="C35" s="28"/>
      <c r="D35" s="28"/>
      <c r="E35" s="28"/>
      <c r="F35" s="28"/>
      <c r="G35" s="28"/>
      <c r="H35" s="28"/>
      <c r="I35" s="114"/>
      <c r="J35" s="176"/>
      <c r="K35" s="61"/>
    </row>
    <row r="36" spans="1:11" ht="15" customHeight="1">
      <c r="A36" s="267"/>
      <c r="B36" s="79">
        <v>1</v>
      </c>
      <c r="C36" s="6"/>
      <c r="D36" s="6">
        <v>1</v>
      </c>
      <c r="E36" s="6">
        <v>1</v>
      </c>
      <c r="F36" s="6"/>
      <c r="G36" s="17">
        <v>1934</v>
      </c>
      <c r="H36" s="13" t="s">
        <v>189</v>
      </c>
      <c r="I36" s="6">
        <v>153</v>
      </c>
      <c r="J36" s="174">
        <f aca="true" t="shared" si="1" ref="J36:J58">$J$117/$I$117*I36</f>
        <v>4104.469032045185</v>
      </c>
      <c r="K36" s="10"/>
    </row>
    <row r="37" spans="1:11" ht="15" customHeight="1">
      <c r="A37" s="267"/>
      <c r="B37" s="79">
        <v>1</v>
      </c>
      <c r="C37" s="6">
        <v>1</v>
      </c>
      <c r="D37" s="6"/>
      <c r="E37" s="6">
        <v>1</v>
      </c>
      <c r="F37" s="6"/>
      <c r="G37" s="17">
        <v>1919</v>
      </c>
      <c r="H37" s="13" t="s">
        <v>189</v>
      </c>
      <c r="I37" s="6">
        <v>42</v>
      </c>
      <c r="J37" s="174">
        <f t="shared" si="1"/>
        <v>1126.7169891888743</v>
      </c>
      <c r="K37" s="10"/>
    </row>
    <row r="38" spans="1:11" ht="15" customHeight="1">
      <c r="A38" s="267"/>
      <c r="B38" s="79">
        <v>1</v>
      </c>
      <c r="C38" s="6"/>
      <c r="D38" s="6">
        <v>1</v>
      </c>
      <c r="E38" s="6">
        <v>1</v>
      </c>
      <c r="F38" s="6"/>
      <c r="G38" s="17">
        <v>1946</v>
      </c>
      <c r="H38" s="13" t="s">
        <v>189</v>
      </c>
      <c r="I38" s="6">
        <v>31.5</v>
      </c>
      <c r="J38" s="174">
        <f t="shared" si="1"/>
        <v>845.0377418916556</v>
      </c>
      <c r="K38" s="10"/>
    </row>
    <row r="39" spans="1:11" ht="15" customHeight="1">
      <c r="A39" s="267"/>
      <c r="B39" s="79">
        <v>1</v>
      </c>
      <c r="C39" s="6"/>
      <c r="D39" s="6">
        <v>1</v>
      </c>
      <c r="E39" s="6">
        <v>1</v>
      </c>
      <c r="F39" s="6"/>
      <c r="G39" s="17">
        <v>1935</v>
      </c>
      <c r="H39" s="13" t="s">
        <v>189</v>
      </c>
      <c r="I39" s="6">
        <v>15</v>
      </c>
      <c r="J39" s="174">
        <f t="shared" si="1"/>
        <v>402.3989247103122</v>
      </c>
      <c r="K39" s="10"/>
    </row>
    <row r="40" spans="1:11" ht="15" customHeight="1">
      <c r="A40" s="267"/>
      <c r="B40" s="79">
        <v>1</v>
      </c>
      <c r="C40" s="6">
        <v>1</v>
      </c>
      <c r="D40" s="6"/>
      <c r="E40" s="6">
        <v>1</v>
      </c>
      <c r="F40" s="6"/>
      <c r="G40" s="17">
        <v>1928</v>
      </c>
      <c r="H40" s="13" t="s">
        <v>189</v>
      </c>
      <c r="I40" s="6">
        <v>18</v>
      </c>
      <c r="J40" s="174">
        <f t="shared" si="1"/>
        <v>482.87870965237465</v>
      </c>
      <c r="K40" s="10"/>
    </row>
    <row r="41" spans="1:11" ht="15" customHeight="1">
      <c r="A41" s="267"/>
      <c r="B41" s="79">
        <v>1</v>
      </c>
      <c r="C41" s="6"/>
      <c r="D41" s="6">
        <v>1</v>
      </c>
      <c r="E41" s="6"/>
      <c r="F41" s="6">
        <v>1</v>
      </c>
      <c r="G41" s="17">
        <v>1972</v>
      </c>
      <c r="H41" s="13" t="s">
        <v>189</v>
      </c>
      <c r="I41" s="6">
        <v>39</v>
      </c>
      <c r="J41" s="174">
        <f t="shared" si="1"/>
        <v>1046.2372042468119</v>
      </c>
      <c r="K41" s="10"/>
    </row>
    <row r="42" spans="1:11" ht="15" customHeight="1">
      <c r="A42" s="267"/>
      <c r="B42" s="79">
        <v>1</v>
      </c>
      <c r="C42" s="6"/>
      <c r="D42" s="6">
        <v>1</v>
      </c>
      <c r="E42" s="6">
        <v>1</v>
      </c>
      <c r="F42" s="6"/>
      <c r="G42" s="17">
        <v>1926</v>
      </c>
      <c r="H42" s="13" t="s">
        <v>189</v>
      </c>
      <c r="I42" s="6">
        <v>54</v>
      </c>
      <c r="J42" s="174">
        <f t="shared" si="1"/>
        <v>1448.636128957124</v>
      </c>
      <c r="K42" s="10"/>
    </row>
    <row r="43" spans="1:11" ht="15" customHeight="1">
      <c r="A43" s="267"/>
      <c r="B43" s="79">
        <v>1</v>
      </c>
      <c r="C43" s="6"/>
      <c r="D43" s="6">
        <v>1</v>
      </c>
      <c r="E43" s="6">
        <v>1</v>
      </c>
      <c r="F43" s="6"/>
      <c r="G43" s="17">
        <v>1922</v>
      </c>
      <c r="H43" s="13" t="s">
        <v>189</v>
      </c>
      <c r="I43" s="6">
        <v>84</v>
      </c>
      <c r="J43" s="174">
        <f t="shared" si="1"/>
        <v>2253.4339783777486</v>
      </c>
      <c r="K43" s="10"/>
    </row>
    <row r="44" spans="1:11" ht="15" customHeight="1">
      <c r="A44" s="267"/>
      <c r="B44" s="79">
        <v>1</v>
      </c>
      <c r="C44" s="6">
        <v>1</v>
      </c>
      <c r="D44" s="6"/>
      <c r="E44" s="6">
        <v>1</v>
      </c>
      <c r="F44" s="6"/>
      <c r="G44" s="17">
        <v>1923</v>
      </c>
      <c r="H44" s="13" t="s">
        <v>189</v>
      </c>
      <c r="I44" s="6">
        <v>37.5</v>
      </c>
      <c r="J44" s="174">
        <f t="shared" si="1"/>
        <v>1005.9973117757805</v>
      </c>
      <c r="K44" s="10"/>
    </row>
    <row r="45" spans="1:11" ht="15" customHeight="1">
      <c r="A45" s="267"/>
      <c r="B45" s="79">
        <v>1</v>
      </c>
      <c r="C45" s="6"/>
      <c r="D45" s="6">
        <v>1</v>
      </c>
      <c r="E45" s="6">
        <v>1</v>
      </c>
      <c r="F45" s="6"/>
      <c r="G45" s="17">
        <v>1919</v>
      </c>
      <c r="H45" s="13" t="s">
        <v>189</v>
      </c>
      <c r="I45" s="6">
        <v>9</v>
      </c>
      <c r="J45" s="174">
        <f t="shared" si="1"/>
        <v>241.43935482618733</v>
      </c>
      <c r="K45" s="10"/>
    </row>
    <row r="46" spans="1:11" ht="15" customHeight="1">
      <c r="A46" s="267"/>
      <c r="B46" s="79">
        <v>1</v>
      </c>
      <c r="C46" s="6">
        <v>1</v>
      </c>
      <c r="D46" s="6"/>
      <c r="E46" s="6">
        <v>1</v>
      </c>
      <c r="F46" s="6"/>
      <c r="G46" s="17">
        <v>1927</v>
      </c>
      <c r="H46" s="13" t="s">
        <v>189</v>
      </c>
      <c r="I46" s="6">
        <v>67.5</v>
      </c>
      <c r="J46" s="174">
        <f t="shared" si="1"/>
        <v>1810.795161196405</v>
      </c>
      <c r="K46" s="10"/>
    </row>
    <row r="47" spans="1:11" ht="15" customHeight="1">
      <c r="A47" s="267"/>
      <c r="B47" s="79">
        <v>1</v>
      </c>
      <c r="C47" s="6"/>
      <c r="D47" s="6">
        <v>1</v>
      </c>
      <c r="E47" s="6">
        <v>1</v>
      </c>
      <c r="F47" s="6"/>
      <c r="G47" s="17">
        <v>1914</v>
      </c>
      <c r="H47" s="13" t="s">
        <v>189</v>
      </c>
      <c r="I47" s="6">
        <v>57</v>
      </c>
      <c r="J47" s="174">
        <f t="shared" si="1"/>
        <v>1529.1159138991864</v>
      </c>
      <c r="K47" s="10"/>
    </row>
    <row r="48" spans="1:11" ht="15" customHeight="1">
      <c r="A48" s="267"/>
      <c r="B48" s="79">
        <v>1</v>
      </c>
      <c r="C48" s="6"/>
      <c r="D48" s="6">
        <v>1</v>
      </c>
      <c r="E48" s="6">
        <v>1</v>
      </c>
      <c r="F48" s="6"/>
      <c r="G48" s="17">
        <v>1937</v>
      </c>
      <c r="H48" s="13" t="s">
        <v>189</v>
      </c>
      <c r="I48" s="6">
        <v>55.5</v>
      </c>
      <c r="J48" s="174">
        <f t="shared" si="1"/>
        <v>1488.8760214281551</v>
      </c>
      <c r="K48" s="10"/>
    </row>
    <row r="49" spans="1:11" ht="15" customHeight="1">
      <c r="A49" s="267"/>
      <c r="B49" s="79">
        <v>1</v>
      </c>
      <c r="C49" s="6"/>
      <c r="D49" s="6">
        <v>1</v>
      </c>
      <c r="E49" s="6">
        <v>1</v>
      </c>
      <c r="F49" s="6"/>
      <c r="G49" s="17">
        <v>1921</v>
      </c>
      <c r="H49" s="13" t="s">
        <v>189</v>
      </c>
      <c r="I49" s="6">
        <v>1.5</v>
      </c>
      <c r="J49" s="174">
        <f t="shared" si="1"/>
        <v>40.239892471031226</v>
      </c>
      <c r="K49" s="10"/>
    </row>
    <row r="50" spans="1:11" ht="15" customHeight="1">
      <c r="A50" s="267"/>
      <c r="B50" s="79">
        <v>1</v>
      </c>
      <c r="C50" s="6"/>
      <c r="D50" s="6">
        <v>1</v>
      </c>
      <c r="E50" s="6">
        <v>1</v>
      </c>
      <c r="F50" s="6"/>
      <c r="G50" s="17">
        <v>1919</v>
      </c>
      <c r="H50" s="13" t="s">
        <v>189</v>
      </c>
      <c r="I50" s="6">
        <v>36</v>
      </c>
      <c r="J50" s="174">
        <f t="shared" si="1"/>
        <v>965.7574193047493</v>
      </c>
      <c r="K50" s="10"/>
    </row>
    <row r="51" spans="1:11" ht="15" customHeight="1">
      <c r="A51" s="267"/>
      <c r="B51" s="79">
        <v>1</v>
      </c>
      <c r="C51" s="6"/>
      <c r="D51" s="6">
        <v>1</v>
      </c>
      <c r="E51" s="6">
        <v>1</v>
      </c>
      <c r="F51" s="6"/>
      <c r="G51" s="17">
        <v>1924</v>
      </c>
      <c r="H51" s="13" t="s">
        <v>189</v>
      </c>
      <c r="I51" s="6">
        <v>12</v>
      </c>
      <c r="J51" s="174">
        <f t="shared" si="1"/>
        <v>321.9191397682498</v>
      </c>
      <c r="K51" s="10"/>
    </row>
    <row r="52" spans="1:11" ht="15" customHeight="1">
      <c r="A52" s="267"/>
      <c r="B52" s="79">
        <v>1</v>
      </c>
      <c r="C52" s="6"/>
      <c r="D52" s="6">
        <v>1</v>
      </c>
      <c r="E52" s="6">
        <v>1</v>
      </c>
      <c r="F52" s="6"/>
      <c r="G52" s="17">
        <v>1949</v>
      </c>
      <c r="H52" s="13" t="s">
        <v>189</v>
      </c>
      <c r="I52" s="6">
        <v>27</v>
      </c>
      <c r="J52" s="174">
        <f t="shared" si="1"/>
        <v>724.318064478562</v>
      </c>
      <c r="K52" s="10"/>
    </row>
    <row r="53" spans="1:11" ht="15" customHeight="1">
      <c r="A53" s="267"/>
      <c r="B53" s="79">
        <v>1</v>
      </c>
      <c r="C53" s="6">
        <v>1</v>
      </c>
      <c r="D53" s="6"/>
      <c r="E53" s="6">
        <v>1</v>
      </c>
      <c r="F53" s="6"/>
      <c r="G53" s="17">
        <v>1919</v>
      </c>
      <c r="H53" s="13" t="s">
        <v>189</v>
      </c>
      <c r="I53" s="6">
        <v>6</v>
      </c>
      <c r="J53" s="174">
        <f t="shared" si="1"/>
        <v>160.9595698841249</v>
      </c>
      <c r="K53" s="10"/>
    </row>
    <row r="54" spans="1:11" ht="15" customHeight="1">
      <c r="A54" s="267"/>
      <c r="B54" s="79">
        <v>1</v>
      </c>
      <c r="C54" s="6"/>
      <c r="D54" s="6">
        <v>1</v>
      </c>
      <c r="E54" s="6">
        <v>1</v>
      </c>
      <c r="F54" s="6"/>
      <c r="G54" s="17">
        <v>1930</v>
      </c>
      <c r="H54" s="13" t="s">
        <v>189</v>
      </c>
      <c r="I54" s="6">
        <v>9</v>
      </c>
      <c r="J54" s="174">
        <f t="shared" si="1"/>
        <v>241.43935482618733</v>
      </c>
      <c r="K54" s="10"/>
    </row>
    <row r="55" spans="1:11" ht="15" customHeight="1">
      <c r="A55" s="267"/>
      <c r="B55" s="79">
        <v>1</v>
      </c>
      <c r="C55" s="6">
        <v>1</v>
      </c>
      <c r="D55" s="6"/>
      <c r="E55" s="6">
        <v>1</v>
      </c>
      <c r="F55" s="6"/>
      <c r="G55" s="17">
        <v>1925</v>
      </c>
      <c r="H55" s="13" t="s">
        <v>189</v>
      </c>
      <c r="I55" s="6">
        <v>138</v>
      </c>
      <c r="J55" s="174">
        <f t="shared" si="1"/>
        <v>3702.0701073348723</v>
      </c>
      <c r="K55" s="10"/>
    </row>
    <row r="56" spans="1:11" ht="15" customHeight="1">
      <c r="A56" s="267"/>
      <c r="B56" s="79">
        <v>1</v>
      </c>
      <c r="C56" s="6">
        <v>1</v>
      </c>
      <c r="D56" s="6"/>
      <c r="E56" s="6">
        <v>1</v>
      </c>
      <c r="F56" s="6"/>
      <c r="G56" s="17">
        <v>1930</v>
      </c>
      <c r="H56" s="13" t="s">
        <v>189</v>
      </c>
      <c r="I56" s="6">
        <v>43.5</v>
      </c>
      <c r="J56" s="174">
        <f t="shared" si="1"/>
        <v>1166.9568816599055</v>
      </c>
      <c r="K56" s="10"/>
    </row>
    <row r="57" spans="1:11" ht="15" customHeight="1">
      <c r="A57" s="267"/>
      <c r="B57" s="79">
        <v>1</v>
      </c>
      <c r="C57" s="6"/>
      <c r="D57" s="6">
        <v>1</v>
      </c>
      <c r="E57" s="6">
        <v>1</v>
      </c>
      <c r="F57" s="6"/>
      <c r="G57" s="17">
        <v>1921</v>
      </c>
      <c r="H57" s="13" t="s">
        <v>189</v>
      </c>
      <c r="I57" s="6">
        <v>46.5</v>
      </c>
      <c r="J57" s="174">
        <f t="shared" si="1"/>
        <v>1247.436666601968</v>
      </c>
      <c r="K57" s="10"/>
    </row>
    <row r="58" spans="1:11" ht="15" customHeight="1">
      <c r="A58" s="106" t="s">
        <v>40</v>
      </c>
      <c r="B58" s="119">
        <f>SUM(B36:B57)</f>
        <v>22</v>
      </c>
      <c r="C58" s="78">
        <f>SUM(C36:C57)</f>
        <v>7</v>
      </c>
      <c r="D58" s="78">
        <f>SUM(D36:D57)</f>
        <v>15</v>
      </c>
      <c r="E58" s="78">
        <f>SUM(E36:E57)</f>
        <v>21</v>
      </c>
      <c r="F58" s="78">
        <f>SUM(F36:F57)</f>
        <v>1</v>
      </c>
      <c r="G58" s="78"/>
      <c r="H58" s="78"/>
      <c r="I58" s="112">
        <f>SUM(I36:I57)</f>
        <v>982.5</v>
      </c>
      <c r="J58" s="175">
        <f t="shared" si="1"/>
        <v>26357.12956852545</v>
      </c>
      <c r="K58" s="10"/>
    </row>
    <row r="59" spans="1:125" s="16" customFormat="1" ht="15" customHeight="1">
      <c r="A59" s="111" t="s">
        <v>20</v>
      </c>
      <c r="B59" s="120"/>
      <c r="C59" s="28"/>
      <c r="D59" s="28"/>
      <c r="E59" s="28"/>
      <c r="F59" s="28"/>
      <c r="G59" s="28"/>
      <c r="H59" s="28"/>
      <c r="I59" s="113"/>
      <c r="J59" s="176"/>
      <c r="K59" s="46"/>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row>
    <row r="60" spans="1:11" ht="15" customHeight="1">
      <c r="A60" s="267"/>
      <c r="B60" s="79">
        <v>1</v>
      </c>
      <c r="C60" s="6"/>
      <c r="D60" s="6">
        <v>1</v>
      </c>
      <c r="E60" s="6">
        <v>1</v>
      </c>
      <c r="F60" s="6"/>
      <c r="G60" s="17">
        <v>1924</v>
      </c>
      <c r="H60" s="13" t="s">
        <v>189</v>
      </c>
      <c r="I60" s="6">
        <v>14.4</v>
      </c>
      <c r="J60" s="174">
        <f aca="true" t="shared" si="2" ref="J60:J74">$J$117/$I$117*I60</f>
        <v>386.30296772189973</v>
      </c>
      <c r="K60" s="10"/>
    </row>
    <row r="61" spans="1:11" ht="15" customHeight="1">
      <c r="A61" s="267"/>
      <c r="B61" s="79">
        <v>1</v>
      </c>
      <c r="C61" s="6">
        <v>1</v>
      </c>
      <c r="D61" s="6"/>
      <c r="E61" s="6">
        <v>1</v>
      </c>
      <c r="F61" s="6"/>
      <c r="G61" s="17">
        <v>1927</v>
      </c>
      <c r="H61" s="13" t="s">
        <v>189</v>
      </c>
      <c r="I61" s="6">
        <v>35.2</v>
      </c>
      <c r="J61" s="174">
        <f t="shared" si="2"/>
        <v>944.2961433201995</v>
      </c>
      <c r="K61" s="10"/>
    </row>
    <row r="62" spans="1:11" ht="15" customHeight="1">
      <c r="A62" s="267"/>
      <c r="B62" s="79">
        <v>1</v>
      </c>
      <c r="C62" s="6">
        <v>1</v>
      </c>
      <c r="D62" s="6"/>
      <c r="E62" s="6">
        <v>1</v>
      </c>
      <c r="F62" s="6"/>
      <c r="G62" s="17">
        <v>1945</v>
      </c>
      <c r="H62" s="13" t="s">
        <v>189</v>
      </c>
      <c r="I62" s="6">
        <v>43.2</v>
      </c>
      <c r="J62" s="174">
        <f t="shared" si="2"/>
        <v>1158.9089031656993</v>
      </c>
      <c r="K62" s="10"/>
    </row>
    <row r="63" spans="1:11" ht="15" customHeight="1">
      <c r="A63" s="267"/>
      <c r="B63" s="79">
        <v>1</v>
      </c>
      <c r="C63" s="6"/>
      <c r="D63" s="6">
        <v>1</v>
      </c>
      <c r="E63" s="6">
        <v>1</v>
      </c>
      <c r="F63" s="6"/>
      <c r="G63" s="17">
        <v>1933</v>
      </c>
      <c r="H63" s="13" t="s">
        <v>189</v>
      </c>
      <c r="I63" s="6">
        <v>28.5</v>
      </c>
      <c r="J63" s="174">
        <f t="shared" si="2"/>
        <v>764.5579569495932</v>
      </c>
      <c r="K63" s="10"/>
    </row>
    <row r="64" spans="1:11" ht="15" customHeight="1">
      <c r="A64" s="267"/>
      <c r="B64" s="79">
        <v>1</v>
      </c>
      <c r="C64" s="6">
        <v>1</v>
      </c>
      <c r="D64" s="6"/>
      <c r="E64" s="6">
        <v>1</v>
      </c>
      <c r="F64" s="6"/>
      <c r="G64" s="17">
        <v>1924</v>
      </c>
      <c r="H64" s="13" t="s">
        <v>189</v>
      </c>
      <c r="I64" s="6">
        <v>40.5</v>
      </c>
      <c r="J64" s="174">
        <f t="shared" si="2"/>
        <v>1086.477096717843</v>
      </c>
      <c r="K64" s="10"/>
    </row>
    <row r="65" spans="1:11" ht="15" customHeight="1">
      <c r="A65" s="267"/>
      <c r="B65" s="79">
        <v>1</v>
      </c>
      <c r="C65" s="6">
        <v>1</v>
      </c>
      <c r="D65" s="6"/>
      <c r="E65" s="6">
        <v>1</v>
      </c>
      <c r="F65" s="6"/>
      <c r="G65" s="17">
        <v>1950</v>
      </c>
      <c r="H65" s="13" t="s">
        <v>189</v>
      </c>
      <c r="I65" s="6">
        <v>52.5</v>
      </c>
      <c r="J65" s="174">
        <f t="shared" si="2"/>
        <v>1408.3962364860927</v>
      </c>
      <c r="K65" s="10"/>
    </row>
    <row r="66" spans="1:11" ht="15" customHeight="1">
      <c r="A66" s="267"/>
      <c r="B66" s="79">
        <v>1</v>
      </c>
      <c r="C66" s="6">
        <v>1</v>
      </c>
      <c r="D66" s="6"/>
      <c r="E66" s="6">
        <v>1</v>
      </c>
      <c r="F66" s="6"/>
      <c r="G66" s="17">
        <v>1927</v>
      </c>
      <c r="H66" s="13" t="s">
        <v>189</v>
      </c>
      <c r="I66" s="6">
        <v>8</v>
      </c>
      <c r="J66" s="174">
        <f t="shared" si="2"/>
        <v>214.61275984549985</v>
      </c>
      <c r="K66" s="10"/>
    </row>
    <row r="67" spans="1:11" ht="15" customHeight="1">
      <c r="A67" s="267"/>
      <c r="B67" s="79">
        <v>1</v>
      </c>
      <c r="C67" s="6"/>
      <c r="D67" s="6">
        <v>1</v>
      </c>
      <c r="E67" s="6">
        <v>1</v>
      </c>
      <c r="F67" s="6"/>
      <c r="G67" s="17">
        <v>1930</v>
      </c>
      <c r="H67" s="13" t="s">
        <v>189</v>
      </c>
      <c r="I67" s="6">
        <v>16</v>
      </c>
      <c r="J67" s="174">
        <f t="shared" si="2"/>
        <v>429.2255196909997</v>
      </c>
      <c r="K67" s="10"/>
    </row>
    <row r="68" spans="1:11" ht="15" customHeight="1">
      <c r="A68" s="267"/>
      <c r="B68" s="79">
        <v>1</v>
      </c>
      <c r="C68" s="6"/>
      <c r="D68" s="6">
        <v>1</v>
      </c>
      <c r="E68" s="6">
        <v>1</v>
      </c>
      <c r="F68" s="6"/>
      <c r="G68" s="17">
        <v>1920</v>
      </c>
      <c r="H68" s="13" t="s">
        <v>189</v>
      </c>
      <c r="I68" s="6">
        <v>40.5</v>
      </c>
      <c r="J68" s="174">
        <f t="shared" si="2"/>
        <v>1086.477096717843</v>
      </c>
      <c r="K68" s="10"/>
    </row>
    <row r="69" spans="1:11" ht="15" customHeight="1">
      <c r="A69" s="267"/>
      <c r="B69" s="79">
        <v>1</v>
      </c>
      <c r="C69" s="6"/>
      <c r="D69" s="6">
        <v>1</v>
      </c>
      <c r="E69" s="6">
        <v>1</v>
      </c>
      <c r="F69" s="6"/>
      <c r="G69" s="17">
        <v>1929</v>
      </c>
      <c r="H69" s="13" t="s">
        <v>189</v>
      </c>
      <c r="I69" s="6">
        <v>27.2</v>
      </c>
      <c r="J69" s="174">
        <f t="shared" si="2"/>
        <v>729.6833834746994</v>
      </c>
      <c r="K69" s="10"/>
    </row>
    <row r="70" spans="1:11" ht="15" customHeight="1">
      <c r="A70" s="267"/>
      <c r="B70" s="79">
        <v>1</v>
      </c>
      <c r="C70" s="6">
        <v>1</v>
      </c>
      <c r="D70" s="6"/>
      <c r="E70" s="6">
        <v>1</v>
      </c>
      <c r="F70" s="6"/>
      <c r="G70" s="17">
        <v>1935</v>
      </c>
      <c r="H70" s="13" t="s">
        <v>189</v>
      </c>
      <c r="I70" s="6">
        <v>153</v>
      </c>
      <c r="J70" s="174">
        <f t="shared" si="2"/>
        <v>4104.469032045185</v>
      </c>
      <c r="K70" s="10"/>
    </row>
    <row r="71" spans="1:11" ht="15" customHeight="1">
      <c r="A71" s="267"/>
      <c r="B71" s="79">
        <v>1</v>
      </c>
      <c r="C71" s="6"/>
      <c r="D71" s="6">
        <v>1</v>
      </c>
      <c r="E71" s="6">
        <v>1</v>
      </c>
      <c r="F71" s="6"/>
      <c r="G71" s="17">
        <v>1935</v>
      </c>
      <c r="H71" s="13" t="s">
        <v>189</v>
      </c>
      <c r="I71" s="6">
        <v>124.5</v>
      </c>
      <c r="J71" s="174">
        <f t="shared" si="2"/>
        <v>3339.9110750955915</v>
      </c>
      <c r="K71" s="10"/>
    </row>
    <row r="72" spans="1:11" ht="15" customHeight="1">
      <c r="A72" s="267"/>
      <c r="B72" s="79">
        <v>1</v>
      </c>
      <c r="C72" s="6"/>
      <c r="D72" s="6">
        <v>1</v>
      </c>
      <c r="E72" s="6">
        <v>1</v>
      </c>
      <c r="F72" s="6"/>
      <c r="G72" s="17">
        <v>1928</v>
      </c>
      <c r="H72" s="13" t="s">
        <v>189</v>
      </c>
      <c r="I72" s="6">
        <v>61.5</v>
      </c>
      <c r="J72" s="174">
        <f t="shared" si="2"/>
        <v>1649.83559131228</v>
      </c>
      <c r="K72" s="10"/>
    </row>
    <row r="73" spans="1:11" ht="15" customHeight="1">
      <c r="A73" s="267"/>
      <c r="B73" s="79">
        <v>1</v>
      </c>
      <c r="C73" s="6">
        <v>1</v>
      </c>
      <c r="D73" s="6"/>
      <c r="E73" s="6">
        <v>1</v>
      </c>
      <c r="F73" s="6"/>
      <c r="G73" s="17">
        <v>1927</v>
      </c>
      <c r="H73" s="13" t="s">
        <v>189</v>
      </c>
      <c r="I73" s="6">
        <v>12.8</v>
      </c>
      <c r="J73" s="174">
        <f t="shared" si="2"/>
        <v>343.38041575279976</v>
      </c>
      <c r="K73" s="10"/>
    </row>
    <row r="74" spans="1:11" ht="15" customHeight="1">
      <c r="A74" s="106" t="s">
        <v>41</v>
      </c>
      <c r="B74" s="121">
        <f>SUM(B60:B73)</f>
        <v>14</v>
      </c>
      <c r="C74" s="78">
        <f>SUM(C60:C73)</f>
        <v>7</v>
      </c>
      <c r="D74" s="78">
        <f>SUM(D60:D73)</f>
        <v>7</v>
      </c>
      <c r="E74" s="78">
        <f>SUM(E60:E73)</f>
        <v>14</v>
      </c>
      <c r="F74" s="78">
        <f>SUM(F60:F73)</f>
        <v>0</v>
      </c>
      <c r="G74" s="78"/>
      <c r="H74" s="78"/>
      <c r="I74" s="112">
        <f>SUM(I60:I73)</f>
        <v>657.8</v>
      </c>
      <c r="J74" s="175">
        <f t="shared" si="2"/>
        <v>17646.534178296224</v>
      </c>
      <c r="K74" s="10"/>
    </row>
    <row r="75" spans="1:11" ht="15" customHeight="1">
      <c r="A75" s="111" t="s">
        <v>22</v>
      </c>
      <c r="B75" s="122"/>
      <c r="C75" s="28"/>
      <c r="D75" s="28"/>
      <c r="E75" s="28"/>
      <c r="F75" s="28"/>
      <c r="G75" s="28"/>
      <c r="H75" s="28"/>
      <c r="I75" s="114"/>
      <c r="J75" s="176"/>
      <c r="K75" s="10"/>
    </row>
    <row r="76" spans="1:11" ht="15" customHeight="1">
      <c r="A76" s="267"/>
      <c r="B76" s="79">
        <v>1</v>
      </c>
      <c r="C76" s="6"/>
      <c r="D76" s="6">
        <v>1</v>
      </c>
      <c r="E76" s="6">
        <v>1</v>
      </c>
      <c r="F76" s="6"/>
      <c r="G76" s="17">
        <v>1920</v>
      </c>
      <c r="H76" s="13" t="s">
        <v>189</v>
      </c>
      <c r="I76" s="6">
        <v>43.2</v>
      </c>
      <c r="J76" s="174">
        <f aca="true" t="shared" si="3" ref="J76:J83">$J$117/$I$117*I76</f>
        <v>1158.9089031656993</v>
      </c>
      <c r="K76" s="10"/>
    </row>
    <row r="77" spans="1:11" ht="15" customHeight="1">
      <c r="A77" s="267"/>
      <c r="B77" s="79">
        <v>1</v>
      </c>
      <c r="C77" s="6">
        <v>1</v>
      </c>
      <c r="D77" s="6"/>
      <c r="E77" s="6">
        <v>1</v>
      </c>
      <c r="F77" s="6"/>
      <c r="G77" s="17">
        <v>1935</v>
      </c>
      <c r="H77" s="13" t="s">
        <v>189</v>
      </c>
      <c r="I77" s="6">
        <v>44.8</v>
      </c>
      <c r="J77" s="174">
        <f t="shared" si="3"/>
        <v>1201.8314551347992</v>
      </c>
      <c r="K77" s="10"/>
    </row>
    <row r="78" spans="1:11" ht="15" customHeight="1">
      <c r="A78" s="267"/>
      <c r="B78" s="79">
        <v>1</v>
      </c>
      <c r="C78" s="6">
        <v>1</v>
      </c>
      <c r="D78" s="6"/>
      <c r="E78" s="6">
        <v>1</v>
      </c>
      <c r="F78" s="6"/>
      <c r="G78" s="17">
        <v>1930</v>
      </c>
      <c r="H78" s="13" t="s">
        <v>189</v>
      </c>
      <c r="I78" s="6">
        <v>9.6</v>
      </c>
      <c r="J78" s="174">
        <f t="shared" si="3"/>
        <v>257.5353118145998</v>
      </c>
      <c r="K78" s="10"/>
    </row>
    <row r="79" spans="1:11" ht="15" customHeight="1">
      <c r="A79" s="267"/>
      <c r="B79" s="79">
        <v>1</v>
      </c>
      <c r="C79" s="6"/>
      <c r="D79" s="6">
        <v>1</v>
      </c>
      <c r="E79" s="6">
        <v>1</v>
      </c>
      <c r="F79" s="6"/>
      <c r="G79" s="17">
        <v>1934</v>
      </c>
      <c r="H79" s="13" t="s">
        <v>189</v>
      </c>
      <c r="I79" s="6">
        <v>17.6</v>
      </c>
      <c r="J79" s="174">
        <f t="shared" si="3"/>
        <v>472.14807166009973</v>
      </c>
      <c r="K79" s="10"/>
    </row>
    <row r="80" spans="1:11" ht="15" customHeight="1">
      <c r="A80" s="267"/>
      <c r="B80" s="79">
        <v>1</v>
      </c>
      <c r="C80" s="6"/>
      <c r="D80" s="6">
        <v>1</v>
      </c>
      <c r="E80" s="6">
        <v>1</v>
      </c>
      <c r="F80" s="6"/>
      <c r="G80" s="17">
        <v>1930</v>
      </c>
      <c r="H80" s="13" t="s">
        <v>189</v>
      </c>
      <c r="I80" s="6">
        <v>24</v>
      </c>
      <c r="J80" s="174">
        <f t="shared" si="3"/>
        <v>643.8382795364996</v>
      </c>
      <c r="K80" s="10"/>
    </row>
    <row r="81" spans="1:11" ht="15" customHeight="1">
      <c r="A81" s="267"/>
      <c r="B81" s="79">
        <v>1</v>
      </c>
      <c r="C81" s="6"/>
      <c r="D81" s="6">
        <v>1</v>
      </c>
      <c r="E81" s="6">
        <v>1</v>
      </c>
      <c r="F81" s="6"/>
      <c r="G81" s="17">
        <v>1927</v>
      </c>
      <c r="H81" s="13" t="s">
        <v>189</v>
      </c>
      <c r="I81" s="6">
        <v>32</v>
      </c>
      <c r="J81" s="174">
        <f t="shared" si="3"/>
        <v>858.4510393819994</v>
      </c>
      <c r="K81" s="10"/>
    </row>
    <row r="82" spans="1:11" ht="15" customHeight="1">
      <c r="A82" s="267"/>
      <c r="B82" s="79">
        <v>1</v>
      </c>
      <c r="C82" s="6"/>
      <c r="D82" s="6">
        <v>1</v>
      </c>
      <c r="E82" s="6">
        <v>1</v>
      </c>
      <c r="F82" s="6"/>
      <c r="G82" s="17">
        <v>1915</v>
      </c>
      <c r="H82" s="13" t="s">
        <v>189</v>
      </c>
      <c r="I82" s="6">
        <v>20.8</v>
      </c>
      <c r="J82" s="174">
        <f t="shared" si="3"/>
        <v>557.9931755982997</v>
      </c>
      <c r="K82" s="10"/>
    </row>
    <row r="83" spans="1:11" ht="15" customHeight="1">
      <c r="A83" s="106" t="s">
        <v>42</v>
      </c>
      <c r="B83" s="119">
        <f>SUM(B76:B82)</f>
        <v>7</v>
      </c>
      <c r="C83" s="78">
        <f>SUM(C76:C82)</f>
        <v>2</v>
      </c>
      <c r="D83" s="78">
        <f>SUM(D76:D82)</f>
        <v>5</v>
      </c>
      <c r="E83" s="78">
        <f>SUM(E76:E82)</f>
        <v>7</v>
      </c>
      <c r="F83" s="78">
        <f>SUM(F76:F82)</f>
        <v>0</v>
      </c>
      <c r="G83" s="78"/>
      <c r="H83" s="78"/>
      <c r="I83" s="112">
        <f>SUM(I76:I82)</f>
        <v>192</v>
      </c>
      <c r="J83" s="175">
        <f t="shared" si="3"/>
        <v>5150.706236291997</v>
      </c>
      <c r="K83" s="10"/>
    </row>
    <row r="84" spans="1:11" ht="15" customHeight="1">
      <c r="A84" s="111" t="s">
        <v>23</v>
      </c>
      <c r="B84" s="120"/>
      <c r="C84" s="28"/>
      <c r="D84" s="28"/>
      <c r="E84" s="28"/>
      <c r="F84" s="28"/>
      <c r="G84" s="28"/>
      <c r="H84" s="28"/>
      <c r="I84" s="113"/>
      <c r="J84" s="176"/>
      <c r="K84" s="10"/>
    </row>
    <row r="85" spans="1:11" ht="15" customHeight="1">
      <c r="A85" s="267"/>
      <c r="B85" s="79">
        <v>1</v>
      </c>
      <c r="C85" s="6">
        <v>1</v>
      </c>
      <c r="D85" s="6"/>
      <c r="E85" s="6">
        <v>1</v>
      </c>
      <c r="F85" s="6"/>
      <c r="G85" s="17">
        <v>1931</v>
      </c>
      <c r="H85" s="13" t="s">
        <v>189</v>
      </c>
      <c r="I85" s="6">
        <v>28.8</v>
      </c>
      <c r="J85" s="174">
        <f aca="true" t="shared" si="4" ref="J85:J91">$J$117/$I$117*I85</f>
        <v>772.6059354437995</v>
      </c>
      <c r="K85" s="10"/>
    </row>
    <row r="86" spans="1:11" ht="15" customHeight="1">
      <c r="A86" s="267"/>
      <c r="B86" s="79">
        <v>1</v>
      </c>
      <c r="C86" s="6"/>
      <c r="D86" s="6">
        <v>1</v>
      </c>
      <c r="E86" s="6">
        <v>1</v>
      </c>
      <c r="F86" s="6"/>
      <c r="G86" s="17">
        <v>1929</v>
      </c>
      <c r="H86" s="13" t="s">
        <v>189</v>
      </c>
      <c r="I86" s="6">
        <v>52.8</v>
      </c>
      <c r="J86" s="174">
        <f t="shared" si="4"/>
        <v>1416.444214980299</v>
      </c>
      <c r="K86" s="10"/>
    </row>
    <row r="87" spans="1:11" ht="15" customHeight="1">
      <c r="A87" s="267"/>
      <c r="B87" s="79">
        <v>1</v>
      </c>
      <c r="C87" s="6"/>
      <c r="D87" s="6">
        <v>1</v>
      </c>
      <c r="E87" s="6">
        <v>1</v>
      </c>
      <c r="F87" s="6"/>
      <c r="G87" s="17">
        <v>1930</v>
      </c>
      <c r="H87" s="13" t="s">
        <v>189</v>
      </c>
      <c r="I87" s="6">
        <v>43.2</v>
      </c>
      <c r="J87" s="174">
        <f t="shared" si="4"/>
        <v>1158.9089031656993</v>
      </c>
      <c r="K87" s="10"/>
    </row>
    <row r="88" spans="1:11" ht="15" customHeight="1">
      <c r="A88" s="267"/>
      <c r="B88" s="79">
        <v>1</v>
      </c>
      <c r="C88" s="6"/>
      <c r="D88" s="6">
        <v>1</v>
      </c>
      <c r="E88" s="6">
        <v>1</v>
      </c>
      <c r="F88" s="6"/>
      <c r="G88" s="17">
        <v>1939</v>
      </c>
      <c r="H88" s="13" t="s">
        <v>189</v>
      </c>
      <c r="I88" s="6">
        <v>54.2</v>
      </c>
      <c r="J88" s="174">
        <f t="shared" si="4"/>
        <v>1454.0014479532615</v>
      </c>
      <c r="K88" s="10"/>
    </row>
    <row r="89" spans="1:11" ht="15" customHeight="1">
      <c r="A89" s="267"/>
      <c r="B89" s="79">
        <v>1</v>
      </c>
      <c r="C89" s="6"/>
      <c r="D89" s="6">
        <v>1</v>
      </c>
      <c r="E89" s="6">
        <v>1</v>
      </c>
      <c r="F89" s="6"/>
      <c r="G89" s="17">
        <v>1915</v>
      </c>
      <c r="H89" s="13" t="s">
        <v>189</v>
      </c>
      <c r="I89" s="6">
        <v>84.8</v>
      </c>
      <c r="J89" s="174">
        <f t="shared" si="4"/>
        <v>2274.895254362298</v>
      </c>
      <c r="K89" s="10"/>
    </row>
    <row r="90" spans="1:11" ht="15" customHeight="1">
      <c r="A90" s="267"/>
      <c r="B90" s="79">
        <v>1</v>
      </c>
      <c r="C90" s="6"/>
      <c r="D90" s="6">
        <v>1</v>
      </c>
      <c r="E90" s="6">
        <v>1</v>
      </c>
      <c r="F90" s="6"/>
      <c r="G90" s="17">
        <v>1923</v>
      </c>
      <c r="H90" s="13" t="s">
        <v>189</v>
      </c>
      <c r="I90" s="6">
        <v>55.5</v>
      </c>
      <c r="J90" s="174">
        <f t="shared" si="4"/>
        <v>1488.8760214281551</v>
      </c>
      <c r="K90" s="10"/>
    </row>
    <row r="91" spans="1:11" ht="15" customHeight="1">
      <c r="A91" s="106" t="s">
        <v>43</v>
      </c>
      <c r="B91" s="119">
        <f>SUM(B85:B90)</f>
        <v>6</v>
      </c>
      <c r="C91" s="78">
        <f>SUM(C85:C90)</f>
        <v>1</v>
      </c>
      <c r="D91" s="78">
        <f>SUM(D85:D90)</f>
        <v>5</v>
      </c>
      <c r="E91" s="78">
        <f>SUM(E85:E90)</f>
        <v>6</v>
      </c>
      <c r="F91" s="78">
        <f>SUM(F85:F90)</f>
        <v>0</v>
      </c>
      <c r="G91" s="78"/>
      <c r="H91" s="78"/>
      <c r="I91" s="112">
        <f>SUM(I85:I90)</f>
        <v>319.3</v>
      </c>
      <c r="J91" s="175">
        <f t="shared" si="4"/>
        <v>8565.731777333513</v>
      </c>
      <c r="K91" s="10"/>
    </row>
    <row r="92" spans="1:11" ht="15" customHeight="1">
      <c r="A92" s="111" t="s">
        <v>24</v>
      </c>
      <c r="B92" s="120"/>
      <c r="C92" s="28"/>
      <c r="D92" s="28"/>
      <c r="E92" s="28"/>
      <c r="F92" s="28"/>
      <c r="G92" s="28"/>
      <c r="H92" s="28"/>
      <c r="I92" s="113"/>
      <c r="J92" s="176"/>
      <c r="K92" s="10"/>
    </row>
    <row r="93" spans="1:11" ht="15" customHeight="1">
      <c r="A93" s="267"/>
      <c r="B93" s="79">
        <v>1</v>
      </c>
      <c r="C93" s="6"/>
      <c r="D93" s="6">
        <v>1</v>
      </c>
      <c r="E93" s="6">
        <v>1</v>
      </c>
      <c r="F93" s="6"/>
      <c r="G93" s="6">
        <v>1938</v>
      </c>
      <c r="H93" s="13" t="s">
        <v>189</v>
      </c>
      <c r="I93" s="6">
        <v>169.5</v>
      </c>
      <c r="J93" s="174">
        <f aca="true" t="shared" si="5" ref="J93:J116">$J$117/$I$117*I93</f>
        <v>4547.107849226528</v>
      </c>
      <c r="K93" s="10"/>
    </row>
    <row r="94" spans="1:11" ht="15" customHeight="1">
      <c r="A94" s="267"/>
      <c r="B94" s="79">
        <v>1</v>
      </c>
      <c r="C94" s="6">
        <v>1</v>
      </c>
      <c r="D94" s="6"/>
      <c r="E94" s="6">
        <v>1</v>
      </c>
      <c r="F94" s="6"/>
      <c r="G94" s="17">
        <v>1933</v>
      </c>
      <c r="H94" s="13" t="s">
        <v>189</v>
      </c>
      <c r="I94" s="6">
        <v>79.5</v>
      </c>
      <c r="J94" s="174">
        <f t="shared" si="5"/>
        <v>2132.7143009646547</v>
      </c>
      <c r="K94" s="10"/>
    </row>
    <row r="95" spans="1:11" ht="15" customHeight="1">
      <c r="A95" s="267"/>
      <c r="B95" s="79">
        <v>1</v>
      </c>
      <c r="C95" s="6"/>
      <c r="D95" s="6">
        <v>1</v>
      </c>
      <c r="E95" s="6">
        <v>1</v>
      </c>
      <c r="F95" s="6"/>
      <c r="G95" s="6">
        <v>1930</v>
      </c>
      <c r="H95" s="13" t="s">
        <v>189</v>
      </c>
      <c r="I95" s="6">
        <v>10.5</v>
      </c>
      <c r="J95" s="174">
        <f t="shared" si="5"/>
        <v>281.6792472972186</v>
      </c>
      <c r="K95" s="10"/>
    </row>
    <row r="96" spans="1:11" ht="15" customHeight="1">
      <c r="A96" s="267"/>
      <c r="B96" s="79">
        <v>1</v>
      </c>
      <c r="C96" s="6"/>
      <c r="D96" s="6">
        <v>1</v>
      </c>
      <c r="E96" s="6">
        <v>1</v>
      </c>
      <c r="F96" s="6"/>
      <c r="G96" s="17">
        <v>1921</v>
      </c>
      <c r="H96" s="13" t="s">
        <v>189</v>
      </c>
      <c r="I96" s="6">
        <v>66</v>
      </c>
      <c r="J96" s="174">
        <f t="shared" si="5"/>
        <v>1770.5552687253737</v>
      </c>
      <c r="K96" s="10"/>
    </row>
    <row r="97" spans="1:11" ht="15" customHeight="1">
      <c r="A97" s="267"/>
      <c r="B97" s="79">
        <v>1</v>
      </c>
      <c r="C97" s="6">
        <v>1</v>
      </c>
      <c r="D97" s="6"/>
      <c r="E97" s="6">
        <v>1</v>
      </c>
      <c r="F97" s="6"/>
      <c r="G97" s="17">
        <v>1936</v>
      </c>
      <c r="H97" s="13" t="s">
        <v>189</v>
      </c>
      <c r="I97" s="6">
        <v>51</v>
      </c>
      <c r="J97" s="174">
        <f t="shared" si="5"/>
        <v>1368.1563440150614</v>
      </c>
      <c r="K97" s="10"/>
    </row>
    <row r="98" spans="1:11" ht="15" customHeight="1">
      <c r="A98" s="267"/>
      <c r="B98" s="79">
        <v>1</v>
      </c>
      <c r="C98" s="6"/>
      <c r="D98" s="6">
        <v>1</v>
      </c>
      <c r="E98" s="6">
        <v>1</v>
      </c>
      <c r="F98" s="6"/>
      <c r="G98" s="17">
        <v>1934</v>
      </c>
      <c r="H98" s="13" t="s">
        <v>189</v>
      </c>
      <c r="I98" s="6">
        <v>39</v>
      </c>
      <c r="J98" s="174">
        <f t="shared" si="5"/>
        <v>1046.2372042468119</v>
      </c>
      <c r="K98" s="10"/>
    </row>
    <row r="99" spans="1:11" ht="15" customHeight="1">
      <c r="A99" s="267"/>
      <c r="B99" s="79">
        <v>1</v>
      </c>
      <c r="C99" s="6">
        <v>1</v>
      </c>
      <c r="D99" s="6"/>
      <c r="E99" s="6">
        <v>1</v>
      </c>
      <c r="F99" s="6"/>
      <c r="G99" s="17">
        <v>1940</v>
      </c>
      <c r="H99" s="13" t="s">
        <v>189</v>
      </c>
      <c r="I99" s="6">
        <v>94.5</v>
      </c>
      <c r="J99" s="174">
        <f t="shared" si="5"/>
        <v>2535.113225674967</v>
      </c>
      <c r="K99" s="10"/>
    </row>
    <row r="100" spans="1:11" ht="15" customHeight="1">
      <c r="A100" s="267"/>
      <c r="B100" s="79">
        <v>1</v>
      </c>
      <c r="C100" s="6"/>
      <c r="D100" s="6">
        <v>1</v>
      </c>
      <c r="E100" s="6">
        <v>1</v>
      </c>
      <c r="F100" s="6"/>
      <c r="G100" s="17">
        <v>1947</v>
      </c>
      <c r="H100" s="13" t="s">
        <v>189</v>
      </c>
      <c r="I100" s="6">
        <v>66</v>
      </c>
      <c r="J100" s="174">
        <f t="shared" si="5"/>
        <v>1770.5552687253737</v>
      </c>
      <c r="K100" s="10"/>
    </row>
    <row r="101" spans="1:11" ht="15" customHeight="1">
      <c r="A101" s="267"/>
      <c r="B101" s="79">
        <v>1</v>
      </c>
      <c r="C101" s="6">
        <v>1</v>
      </c>
      <c r="D101" s="6"/>
      <c r="E101" s="6">
        <v>1</v>
      </c>
      <c r="F101" s="6"/>
      <c r="G101" s="17">
        <v>1940</v>
      </c>
      <c r="H101" s="13" t="s">
        <v>189</v>
      </c>
      <c r="I101" s="6">
        <v>69</v>
      </c>
      <c r="J101" s="174">
        <f t="shared" si="5"/>
        <v>1851.0350536674362</v>
      </c>
      <c r="K101" s="10"/>
    </row>
    <row r="102" spans="1:11" ht="15" customHeight="1">
      <c r="A102" s="267"/>
      <c r="B102" s="79">
        <v>1</v>
      </c>
      <c r="C102" s="6"/>
      <c r="D102" s="6">
        <v>1</v>
      </c>
      <c r="E102" s="6">
        <v>1</v>
      </c>
      <c r="F102" s="6"/>
      <c r="G102" s="6">
        <v>1925</v>
      </c>
      <c r="H102" s="13" t="s">
        <v>189</v>
      </c>
      <c r="I102" s="6">
        <v>102</v>
      </c>
      <c r="J102" s="174">
        <f t="shared" si="5"/>
        <v>2736.312688030123</v>
      </c>
      <c r="K102" s="10"/>
    </row>
    <row r="103" spans="1:11" ht="15" customHeight="1">
      <c r="A103" s="267"/>
      <c r="B103" s="79">
        <v>1</v>
      </c>
      <c r="C103" s="6">
        <v>1</v>
      </c>
      <c r="D103" s="6"/>
      <c r="E103" s="6">
        <v>1</v>
      </c>
      <c r="F103" s="6"/>
      <c r="G103" s="17">
        <v>1932</v>
      </c>
      <c r="H103" s="13" t="s">
        <v>189</v>
      </c>
      <c r="I103" s="6">
        <v>63</v>
      </c>
      <c r="J103" s="174">
        <f t="shared" si="5"/>
        <v>1690.0754837833113</v>
      </c>
      <c r="K103" s="10"/>
    </row>
    <row r="104" spans="1:11" ht="15" customHeight="1">
      <c r="A104" s="267"/>
      <c r="B104" s="79">
        <v>1</v>
      </c>
      <c r="C104" s="6"/>
      <c r="D104" s="6">
        <v>1</v>
      </c>
      <c r="E104" s="6">
        <v>1</v>
      </c>
      <c r="F104" s="6"/>
      <c r="G104" s="17">
        <v>1926</v>
      </c>
      <c r="H104" s="13" t="s">
        <v>189</v>
      </c>
      <c r="I104" s="6">
        <v>21</v>
      </c>
      <c r="J104" s="174">
        <f t="shared" si="5"/>
        <v>563.3584945944372</v>
      </c>
      <c r="K104" s="10"/>
    </row>
    <row r="105" spans="1:11" ht="15" customHeight="1">
      <c r="A105" s="267"/>
      <c r="B105" s="79">
        <v>1</v>
      </c>
      <c r="C105" s="6"/>
      <c r="D105" s="6">
        <v>1</v>
      </c>
      <c r="E105" s="6">
        <v>1</v>
      </c>
      <c r="F105" s="6"/>
      <c r="G105" s="17">
        <v>1919</v>
      </c>
      <c r="H105" s="13" t="s">
        <v>189</v>
      </c>
      <c r="I105" s="6">
        <v>18</v>
      </c>
      <c r="J105" s="174">
        <f t="shared" si="5"/>
        <v>482.87870965237465</v>
      </c>
      <c r="K105" s="10"/>
    </row>
    <row r="106" spans="1:11" ht="15" customHeight="1">
      <c r="A106" s="267"/>
      <c r="B106" s="79">
        <v>1</v>
      </c>
      <c r="C106" s="6">
        <v>1</v>
      </c>
      <c r="D106" s="6"/>
      <c r="E106" s="6">
        <v>1</v>
      </c>
      <c r="F106" s="6"/>
      <c r="G106" s="17">
        <v>1934</v>
      </c>
      <c r="H106" s="13" t="s">
        <v>189</v>
      </c>
      <c r="I106" s="6">
        <v>39</v>
      </c>
      <c r="J106" s="174">
        <f t="shared" si="5"/>
        <v>1046.2372042468119</v>
      </c>
      <c r="K106" s="10"/>
    </row>
    <row r="107" spans="1:11" ht="15" customHeight="1">
      <c r="A107" s="267"/>
      <c r="B107" s="79">
        <v>1</v>
      </c>
      <c r="C107" s="6">
        <v>1</v>
      </c>
      <c r="D107" s="6"/>
      <c r="E107" s="6">
        <v>1</v>
      </c>
      <c r="F107" s="6"/>
      <c r="G107" s="17">
        <v>1921</v>
      </c>
      <c r="H107" s="13" t="s">
        <v>189</v>
      </c>
      <c r="I107" s="6">
        <v>30</v>
      </c>
      <c r="J107" s="174">
        <f t="shared" si="5"/>
        <v>804.7978494206244</v>
      </c>
      <c r="K107" s="10"/>
    </row>
    <row r="108" spans="1:11" ht="15" customHeight="1">
      <c r="A108" s="267"/>
      <c r="B108" s="79">
        <v>1</v>
      </c>
      <c r="C108" s="6"/>
      <c r="D108" s="6">
        <v>1</v>
      </c>
      <c r="E108" s="6">
        <v>1</v>
      </c>
      <c r="F108" s="6"/>
      <c r="G108" s="17">
        <v>1927</v>
      </c>
      <c r="H108" s="13" t="s">
        <v>189</v>
      </c>
      <c r="I108" s="6">
        <v>25.5</v>
      </c>
      <c r="J108" s="174">
        <f t="shared" si="5"/>
        <v>684.0781720075307</v>
      </c>
      <c r="K108" s="10"/>
    </row>
    <row r="109" spans="1:11" ht="15" customHeight="1">
      <c r="A109" s="267"/>
      <c r="B109" s="79">
        <v>1</v>
      </c>
      <c r="C109" s="6"/>
      <c r="D109" s="6">
        <v>1</v>
      </c>
      <c r="E109" s="6">
        <v>1</v>
      </c>
      <c r="F109" s="6"/>
      <c r="G109" s="17">
        <v>1939</v>
      </c>
      <c r="H109" s="13" t="s">
        <v>189</v>
      </c>
      <c r="I109" s="6">
        <v>36</v>
      </c>
      <c r="J109" s="174">
        <f t="shared" si="5"/>
        <v>965.7574193047493</v>
      </c>
      <c r="K109" s="10"/>
    </row>
    <row r="110" spans="1:11" ht="15" customHeight="1">
      <c r="A110" s="267"/>
      <c r="B110" s="79">
        <v>1</v>
      </c>
      <c r="C110" s="6">
        <v>1</v>
      </c>
      <c r="D110" s="6"/>
      <c r="E110" s="6">
        <v>1</v>
      </c>
      <c r="F110" s="6"/>
      <c r="G110" s="17">
        <v>1930</v>
      </c>
      <c r="H110" s="13" t="s">
        <v>189</v>
      </c>
      <c r="I110" s="6">
        <v>136.5</v>
      </c>
      <c r="J110" s="174">
        <f t="shared" si="5"/>
        <v>3661.8302148638413</v>
      </c>
      <c r="K110" s="10"/>
    </row>
    <row r="111" spans="1:11" ht="15" customHeight="1">
      <c r="A111" s="267"/>
      <c r="B111" s="79">
        <v>1</v>
      </c>
      <c r="C111" s="6"/>
      <c r="D111" s="6">
        <v>1</v>
      </c>
      <c r="E111" s="6">
        <v>1</v>
      </c>
      <c r="F111" s="6"/>
      <c r="G111" s="17">
        <v>1931</v>
      </c>
      <c r="H111" s="13" t="s">
        <v>189</v>
      </c>
      <c r="I111" s="6">
        <v>9</v>
      </c>
      <c r="J111" s="174">
        <f t="shared" si="5"/>
        <v>241.43935482618733</v>
      </c>
      <c r="K111" s="10"/>
    </row>
    <row r="112" spans="1:11" ht="15" customHeight="1">
      <c r="A112" s="267"/>
      <c r="B112" s="79">
        <v>1</v>
      </c>
      <c r="C112" s="6"/>
      <c r="D112" s="6">
        <v>1</v>
      </c>
      <c r="E112" s="6">
        <v>1</v>
      </c>
      <c r="F112" s="6"/>
      <c r="G112" s="17">
        <v>1941</v>
      </c>
      <c r="H112" s="13" t="s">
        <v>189</v>
      </c>
      <c r="I112" s="6">
        <v>54</v>
      </c>
      <c r="J112" s="174">
        <f t="shared" si="5"/>
        <v>1448.636128957124</v>
      </c>
      <c r="K112" s="10"/>
    </row>
    <row r="113" spans="1:11" ht="15" customHeight="1">
      <c r="A113" s="267"/>
      <c r="B113" s="79">
        <v>1</v>
      </c>
      <c r="C113" s="6">
        <v>1</v>
      </c>
      <c r="D113" s="6"/>
      <c r="E113" s="6">
        <v>1</v>
      </c>
      <c r="F113" s="6"/>
      <c r="G113" s="17">
        <v>1937</v>
      </c>
      <c r="H113" s="13" t="s">
        <v>189</v>
      </c>
      <c r="I113" s="6">
        <v>39</v>
      </c>
      <c r="J113" s="174">
        <f t="shared" si="5"/>
        <v>1046.2372042468119</v>
      </c>
      <c r="K113" s="10"/>
    </row>
    <row r="114" spans="1:11" ht="15" customHeight="1">
      <c r="A114" s="267"/>
      <c r="B114" s="79">
        <v>1</v>
      </c>
      <c r="C114" s="6"/>
      <c r="D114" s="6">
        <v>1</v>
      </c>
      <c r="E114" s="6">
        <v>1</v>
      </c>
      <c r="F114" s="6"/>
      <c r="G114" s="17">
        <v>1937</v>
      </c>
      <c r="H114" s="13" t="s">
        <v>189</v>
      </c>
      <c r="I114" s="6">
        <v>27</v>
      </c>
      <c r="J114" s="174">
        <f t="shared" si="5"/>
        <v>724.318064478562</v>
      </c>
      <c r="K114" s="10"/>
    </row>
    <row r="115" spans="1:11" ht="15" customHeight="1">
      <c r="A115" s="267"/>
      <c r="B115" s="79">
        <v>1</v>
      </c>
      <c r="C115" s="6"/>
      <c r="D115" s="6">
        <v>1</v>
      </c>
      <c r="E115" s="6">
        <v>1</v>
      </c>
      <c r="F115" s="6"/>
      <c r="G115" s="17">
        <v>1908</v>
      </c>
      <c r="H115" s="13" t="s">
        <v>189</v>
      </c>
      <c r="I115" s="6">
        <v>58.5</v>
      </c>
      <c r="J115" s="174">
        <f t="shared" si="5"/>
        <v>1569.3558063702176</v>
      </c>
      <c r="K115" s="10"/>
    </row>
    <row r="116" spans="1:11" ht="15" customHeight="1">
      <c r="A116" s="106" t="s">
        <v>44</v>
      </c>
      <c r="B116" s="119">
        <f>SUM(B93:B115)</f>
        <v>23</v>
      </c>
      <c r="C116" s="78">
        <f>SUM(C93:C115)</f>
        <v>9</v>
      </c>
      <c r="D116" s="78">
        <f>SUM(D93:D115)</f>
        <v>14</v>
      </c>
      <c r="E116" s="78">
        <f>SUM(E93:E115)</f>
        <v>23</v>
      </c>
      <c r="F116" s="78">
        <f>SUM(F93:F115)</f>
        <v>0</v>
      </c>
      <c r="G116" s="78"/>
      <c r="H116" s="78"/>
      <c r="I116" s="112">
        <f>SUM(I93:I115)</f>
        <v>1303.5</v>
      </c>
      <c r="J116" s="175">
        <f t="shared" si="5"/>
        <v>34968.46655732613</v>
      </c>
      <c r="K116" s="10"/>
    </row>
    <row r="117" spans="1:11" ht="15" customHeight="1">
      <c r="A117" s="116" t="s">
        <v>56</v>
      </c>
      <c r="B117" s="123">
        <v>97</v>
      </c>
      <c r="C117" s="102">
        <f>SUM(C8,C31,C34,C58,C74,C75,C83,C91,C116)</f>
        <v>37</v>
      </c>
      <c r="D117" s="102">
        <f>SUM(D8,D31,D34,D58,D74,D75,D83,D91,D116)</f>
        <v>60</v>
      </c>
      <c r="E117" s="102">
        <f>SUM(E8,E31,E34,E58,E74,E75,E83,E91,E116)</f>
        <v>96</v>
      </c>
      <c r="F117" s="102">
        <f>SUM(F8,F31,F34,F58,F74,F75,F83,F91,F116)</f>
        <v>1</v>
      </c>
      <c r="G117" s="101"/>
      <c r="H117" s="101"/>
      <c r="I117" s="102">
        <f>SUM(I8,I31,I34,I58,I74,I75,I83,I91,I116)</f>
        <v>5152.1</v>
      </c>
      <c r="J117" s="177">
        <f>34951.74+103261.56</f>
        <v>138213.3</v>
      </c>
      <c r="K117" s="117"/>
    </row>
    <row r="118" spans="7:9" ht="18.75" customHeight="1">
      <c r="G118" s="19"/>
      <c r="H118" s="19"/>
      <c r="I118" s="20" t="s">
        <v>31</v>
      </c>
    </row>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5.75" customHeight="1"/>
    <row r="132" ht="14.25" customHeight="1"/>
    <row r="133" ht="18.75" customHeight="1"/>
  </sheetData>
  <mergeCells count="2">
    <mergeCell ref="A1:J1"/>
    <mergeCell ref="A2:K2"/>
  </mergeCells>
  <printOptions/>
  <pageMargins left="0.43" right="0.75" top="1.12" bottom="1" header="0.5" footer="0.5"/>
  <pageSetup fitToHeight="3"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codeName="Foglio2">
    <tabColor indexed="57"/>
  </sheetPr>
  <dimension ref="B1:AD238"/>
  <sheetViews>
    <sheetView workbookViewId="0" topLeftCell="B1">
      <selection activeCell="G19" sqref="G19"/>
    </sheetView>
  </sheetViews>
  <sheetFormatPr defaultColWidth="9.140625" defaultRowHeight="12.75"/>
  <cols>
    <col min="1" max="1" width="9.140625" style="9" hidden="1" customWidth="1"/>
    <col min="2" max="2" width="3.57421875" style="9" customWidth="1"/>
    <col min="3" max="3" width="32.00390625" style="9" customWidth="1"/>
    <col min="4" max="4" width="15.7109375" style="9" customWidth="1"/>
    <col min="5" max="5" width="6.00390625" style="9" customWidth="1"/>
    <col min="6" max="6" width="6.140625" style="9" customWidth="1"/>
    <col min="7" max="7" width="23.140625" style="181" bestFit="1" customWidth="1"/>
    <col min="8" max="8" width="28.140625" style="9" customWidth="1"/>
    <col min="9" max="9" width="28.140625" style="181" customWidth="1"/>
    <col min="10" max="10" width="27.28125" style="229" customWidth="1"/>
    <col min="11" max="11" width="19.140625" style="22" bestFit="1" customWidth="1"/>
    <col min="12" max="30" width="8.8515625" style="22" customWidth="1"/>
    <col min="31" max="16384" width="8.8515625" style="9" customWidth="1"/>
  </cols>
  <sheetData>
    <row r="1" spans="2:12" ht="30" customHeight="1">
      <c r="B1" s="297" t="s">
        <v>193</v>
      </c>
      <c r="C1" s="305"/>
      <c r="D1" s="305"/>
      <c r="E1" s="305"/>
      <c r="F1" s="305"/>
      <c r="G1" s="305"/>
      <c r="H1" s="306"/>
      <c r="I1" s="306"/>
      <c r="J1" s="306"/>
      <c r="K1" s="302" t="s">
        <v>192</v>
      </c>
      <c r="L1" s="302"/>
    </row>
    <row r="2" spans="2:12" ht="74.25" customHeight="1">
      <c r="B2" s="282" t="s">
        <v>63</v>
      </c>
      <c r="C2" s="282"/>
      <c r="D2" s="282"/>
      <c r="E2" s="282"/>
      <c r="F2" s="282"/>
      <c r="G2" s="282"/>
      <c r="H2" s="282"/>
      <c r="I2" s="282"/>
      <c r="J2" s="282"/>
      <c r="K2" s="225"/>
      <c r="L2" s="225"/>
    </row>
    <row r="3" spans="2:30" s="71" customFormat="1" ht="27" customHeight="1">
      <c r="B3" s="307" t="s">
        <v>66</v>
      </c>
      <c r="C3" s="308"/>
      <c r="D3" s="24" t="s">
        <v>68</v>
      </c>
      <c r="E3" s="24" t="s">
        <v>33</v>
      </c>
      <c r="F3" s="24" t="s">
        <v>34</v>
      </c>
      <c r="G3" s="179" t="s">
        <v>72</v>
      </c>
      <c r="H3" s="24" t="s">
        <v>73</v>
      </c>
      <c r="I3" s="179" t="s">
        <v>74</v>
      </c>
      <c r="J3" s="179" t="s">
        <v>75</v>
      </c>
      <c r="K3" s="124"/>
      <c r="L3" s="303"/>
      <c r="M3" s="303"/>
      <c r="N3" s="304"/>
      <c r="O3" s="124"/>
      <c r="P3" s="124"/>
      <c r="Q3" s="124"/>
      <c r="R3" s="124"/>
      <c r="S3" s="124"/>
      <c r="T3" s="124"/>
      <c r="U3" s="124"/>
      <c r="V3" s="124"/>
      <c r="W3" s="124"/>
      <c r="X3" s="124"/>
      <c r="Y3" s="124"/>
      <c r="Z3" s="124"/>
      <c r="AA3" s="124"/>
      <c r="AB3" s="124"/>
      <c r="AC3" s="124"/>
      <c r="AD3" s="124"/>
    </row>
    <row r="4" spans="2:13" ht="15" customHeight="1">
      <c r="B4" s="63">
        <v>1</v>
      </c>
      <c r="C4" s="127" t="s">
        <v>16</v>
      </c>
      <c r="D4" s="237">
        <v>25</v>
      </c>
      <c r="E4" s="14">
        <v>7</v>
      </c>
      <c r="F4" s="14">
        <v>18</v>
      </c>
      <c r="G4" s="174">
        <v>42702.16</v>
      </c>
      <c r="H4" s="240">
        <v>0</v>
      </c>
      <c r="I4" s="241">
        <f>G4+H4</f>
        <v>42702.16</v>
      </c>
      <c r="J4" s="198">
        <f>I4/(E4+F4)</f>
        <v>1708.0864000000001</v>
      </c>
      <c r="K4" s="226" t="s">
        <v>31</v>
      </c>
      <c r="L4" s="301"/>
      <c r="M4" s="301"/>
    </row>
    <row r="5" spans="2:11" ht="15" customHeight="1">
      <c r="B5" s="63">
        <f aca="true" t="shared" si="0" ref="B5:B12">B4+1</f>
        <v>2</v>
      </c>
      <c r="C5" s="128" t="s">
        <v>17</v>
      </c>
      <c r="D5" s="237">
        <v>171</v>
      </c>
      <c r="E5" s="6">
        <v>78</v>
      </c>
      <c r="F5" s="6">
        <v>93</v>
      </c>
      <c r="G5" s="174">
        <v>219914.79</v>
      </c>
      <c r="H5" s="240">
        <f>(29176.95+29981.89)/12*9.5</f>
        <v>46834.08166666666</v>
      </c>
      <c r="I5" s="241">
        <f aca="true" t="shared" si="1" ref="I5:I12">G5+H5</f>
        <v>266748.87166666664</v>
      </c>
      <c r="J5" s="198">
        <f>I5/(E5+F5)</f>
        <v>1559.9349220272902</v>
      </c>
      <c r="K5" s="226" t="s">
        <v>32</v>
      </c>
    </row>
    <row r="6" spans="2:11" ht="15" customHeight="1">
      <c r="B6" s="63">
        <f t="shared" si="0"/>
        <v>3</v>
      </c>
      <c r="C6" s="128" t="s">
        <v>18</v>
      </c>
      <c r="D6" s="237">
        <v>19</v>
      </c>
      <c r="E6" s="6">
        <v>8</v>
      </c>
      <c r="F6" s="6">
        <v>11</v>
      </c>
      <c r="G6" s="174">
        <v>27053.09</v>
      </c>
      <c r="H6" s="240">
        <v>0</v>
      </c>
      <c r="I6" s="241">
        <f t="shared" si="1"/>
        <v>27053.09</v>
      </c>
      <c r="J6" s="198">
        <f aca="true" t="shared" si="2" ref="J6:J14">I6/(E6+F6)</f>
        <v>1423.8468421052632</v>
      </c>
      <c r="K6" s="226" t="s">
        <v>31</v>
      </c>
    </row>
    <row r="7" spans="2:11" ht="15" customHeight="1">
      <c r="B7" s="63">
        <f t="shared" si="0"/>
        <v>4</v>
      </c>
      <c r="C7" s="128" t="s">
        <v>19</v>
      </c>
      <c r="D7" s="237">
        <v>55</v>
      </c>
      <c r="E7" s="6">
        <v>23</v>
      </c>
      <c r="F7" s="6">
        <v>32</v>
      </c>
      <c r="G7" s="174">
        <v>87227.62</v>
      </c>
      <c r="H7" s="240">
        <f>31132.45+14677.47</f>
        <v>45809.92</v>
      </c>
      <c r="I7" s="241">
        <f t="shared" si="1"/>
        <v>133037.53999999998</v>
      </c>
      <c r="J7" s="198">
        <f t="shared" si="2"/>
        <v>2418.864363636363</v>
      </c>
      <c r="K7" s="226" t="s">
        <v>31</v>
      </c>
    </row>
    <row r="8" spans="2:11" ht="15" customHeight="1">
      <c r="B8" s="63">
        <f t="shared" si="0"/>
        <v>5</v>
      </c>
      <c r="C8" s="128" t="s">
        <v>20</v>
      </c>
      <c r="D8" s="237">
        <v>29</v>
      </c>
      <c r="E8" s="6">
        <v>15</v>
      </c>
      <c r="F8" s="6">
        <v>14</v>
      </c>
      <c r="G8" s="174">
        <v>88773.55</v>
      </c>
      <c r="H8" s="240">
        <v>0</v>
      </c>
      <c r="I8" s="241">
        <f t="shared" si="1"/>
        <v>88773.55</v>
      </c>
      <c r="J8" s="198">
        <f t="shared" si="2"/>
        <v>3061.1568965517245</v>
      </c>
      <c r="K8" s="226" t="s">
        <v>31</v>
      </c>
    </row>
    <row r="9" spans="2:11" ht="15" customHeight="1">
      <c r="B9" s="63">
        <f t="shared" si="0"/>
        <v>6</v>
      </c>
      <c r="C9" s="128" t="s">
        <v>21</v>
      </c>
      <c r="D9" s="237">
        <v>32</v>
      </c>
      <c r="E9" s="6">
        <v>15</v>
      </c>
      <c r="F9" s="6">
        <v>17</v>
      </c>
      <c r="G9" s="174">
        <v>34033.73</v>
      </c>
      <c r="H9" s="240">
        <f>29017.73/12*9.5+29017.73/12*8</f>
        <v>42317.52291666667</v>
      </c>
      <c r="I9" s="241">
        <f t="shared" si="1"/>
        <v>76351.25291666668</v>
      </c>
      <c r="J9" s="198">
        <f t="shared" si="2"/>
        <v>2385.9766536458337</v>
      </c>
      <c r="K9" s="226" t="s">
        <v>31</v>
      </c>
    </row>
    <row r="10" spans="2:11" ht="15" customHeight="1">
      <c r="B10" s="63">
        <f t="shared" si="0"/>
        <v>7</v>
      </c>
      <c r="C10" s="128" t="s">
        <v>22</v>
      </c>
      <c r="D10" s="237">
        <v>84</v>
      </c>
      <c r="E10" s="6">
        <v>35</v>
      </c>
      <c r="F10" s="6">
        <v>49</v>
      </c>
      <c r="G10" s="174">
        <v>187602.97</v>
      </c>
      <c r="H10" s="242">
        <v>0</v>
      </c>
      <c r="I10" s="241">
        <f t="shared" si="1"/>
        <v>187602.97</v>
      </c>
      <c r="J10" s="198">
        <f t="shared" si="2"/>
        <v>2233.3686904761903</v>
      </c>
      <c r="K10" s="226" t="s">
        <v>31</v>
      </c>
    </row>
    <row r="11" spans="2:11" ht="15" customHeight="1">
      <c r="B11" s="63">
        <f t="shared" si="0"/>
        <v>8</v>
      </c>
      <c r="C11" s="128" t="s">
        <v>23</v>
      </c>
      <c r="D11" s="237">
        <v>12</v>
      </c>
      <c r="E11" s="6">
        <v>3</v>
      </c>
      <c r="F11" s="6">
        <v>9</v>
      </c>
      <c r="G11" s="174">
        <v>20019.16</v>
      </c>
      <c r="H11" s="240">
        <v>0</v>
      </c>
      <c r="I11" s="241">
        <f t="shared" si="1"/>
        <v>20019.16</v>
      </c>
      <c r="J11" s="198">
        <f t="shared" si="2"/>
        <v>1668.2633333333333</v>
      </c>
      <c r="K11" s="226" t="s">
        <v>31</v>
      </c>
    </row>
    <row r="12" spans="2:11" ht="15" customHeight="1">
      <c r="B12" s="63">
        <f t="shared" si="0"/>
        <v>9</v>
      </c>
      <c r="C12" s="128" t="s">
        <v>24</v>
      </c>
      <c r="D12" s="237">
        <v>92</v>
      </c>
      <c r="E12" s="6">
        <v>40</v>
      </c>
      <c r="F12" s="6">
        <v>52</v>
      </c>
      <c r="G12" s="174">
        <v>108250.39</v>
      </c>
      <c r="H12" s="242">
        <v>0</v>
      </c>
      <c r="I12" s="241">
        <f t="shared" si="1"/>
        <v>108250.39</v>
      </c>
      <c r="J12" s="198">
        <f t="shared" si="2"/>
        <v>1176.6346739130436</v>
      </c>
      <c r="K12" s="226" t="s">
        <v>31</v>
      </c>
    </row>
    <row r="13" spans="2:11" ht="15" customHeight="1">
      <c r="B13" s="63">
        <v>10</v>
      </c>
      <c r="C13" s="128" t="s">
        <v>30</v>
      </c>
      <c r="D13" s="237">
        <f>SUM(E13,F13)</f>
        <v>109</v>
      </c>
      <c r="E13" s="6">
        <v>37</v>
      </c>
      <c r="F13" s="6">
        <v>72</v>
      </c>
      <c r="G13" s="174">
        <f>34951.74+103261.56</f>
        <v>138213.3</v>
      </c>
      <c r="H13" s="242">
        <v>0</v>
      </c>
      <c r="I13" s="241">
        <f>SUM(F13:G13)</f>
        <v>138285.3</v>
      </c>
      <c r="J13" s="198">
        <f t="shared" si="2"/>
        <v>1268.6724770642202</v>
      </c>
      <c r="K13" s="226"/>
    </row>
    <row r="14" spans="2:30" s="126" customFormat="1" ht="15" customHeight="1">
      <c r="B14" s="299" t="s">
        <v>56</v>
      </c>
      <c r="C14" s="300"/>
      <c r="D14" s="102">
        <f aca="true" t="shared" si="3" ref="D14:I14">SUM(D4:D13)</f>
        <v>628</v>
      </c>
      <c r="E14" s="102">
        <f t="shared" si="3"/>
        <v>261</v>
      </c>
      <c r="F14" s="102">
        <f t="shared" si="3"/>
        <v>367</v>
      </c>
      <c r="G14" s="177">
        <f t="shared" si="3"/>
        <v>953790.76</v>
      </c>
      <c r="H14" s="177">
        <f t="shared" si="3"/>
        <v>134961.52458333332</v>
      </c>
      <c r="I14" s="177">
        <f t="shared" si="3"/>
        <v>1088824.2845833334</v>
      </c>
      <c r="J14" s="230">
        <f t="shared" si="2"/>
        <v>1733.7966315021233</v>
      </c>
      <c r="K14" s="227"/>
      <c r="L14" s="228"/>
      <c r="M14" s="228"/>
      <c r="N14" s="228"/>
      <c r="O14" s="228"/>
      <c r="P14" s="228"/>
      <c r="Q14" s="228"/>
      <c r="R14" s="228"/>
      <c r="S14" s="228"/>
      <c r="T14" s="228"/>
      <c r="U14" s="228"/>
      <c r="V14" s="228"/>
      <c r="W14" s="228"/>
      <c r="X14" s="228"/>
      <c r="Y14" s="228"/>
      <c r="Z14" s="228"/>
      <c r="AA14" s="228"/>
      <c r="AB14" s="228"/>
      <c r="AC14" s="228"/>
      <c r="AD14" s="228"/>
    </row>
    <row r="15" spans="3:10" ht="18.75" customHeight="1">
      <c r="C15" s="9" t="s">
        <v>183</v>
      </c>
      <c r="D15" s="27"/>
      <c r="J15" s="182"/>
    </row>
    <row r="16" spans="6:10" ht="18.75" customHeight="1">
      <c r="F16" s="20"/>
      <c r="J16" s="182"/>
    </row>
    <row r="17" ht="18.75" customHeight="1">
      <c r="J17" s="182"/>
    </row>
    <row r="18" ht="18.75" customHeight="1">
      <c r="J18" s="182"/>
    </row>
    <row r="19" ht="18.75" customHeight="1">
      <c r="J19" s="182"/>
    </row>
    <row r="20" ht="18.75" customHeight="1">
      <c r="J20" s="182"/>
    </row>
    <row r="21" ht="18.75" customHeight="1">
      <c r="J21" s="182"/>
    </row>
    <row r="22" ht="18.75" customHeight="1">
      <c r="J22" s="182"/>
    </row>
    <row r="23" ht="18.75" customHeight="1">
      <c r="J23" s="182"/>
    </row>
    <row r="24" ht="18.75" customHeight="1">
      <c r="J24" s="182"/>
    </row>
    <row r="25" ht="18.75" customHeight="1">
      <c r="J25" s="182"/>
    </row>
    <row r="26" ht="18.75" customHeight="1">
      <c r="J26" s="182"/>
    </row>
    <row r="27" ht="18.75" customHeight="1">
      <c r="J27" s="182"/>
    </row>
    <row r="28" ht="18.75" customHeight="1">
      <c r="J28" s="182"/>
    </row>
    <row r="29" spans="2:10" ht="15.75" customHeight="1">
      <c r="B29" s="22"/>
      <c r="H29" s="22"/>
      <c r="I29" s="180"/>
      <c r="J29" s="182"/>
    </row>
    <row r="30" spans="8:10" ht="14.25" customHeight="1">
      <c r="H30" s="22"/>
      <c r="I30" s="180"/>
      <c r="J30" s="182"/>
    </row>
    <row r="31" spans="2:10" ht="18.75" customHeight="1">
      <c r="B31" s="22"/>
      <c r="H31" s="22"/>
      <c r="I31" s="180"/>
      <c r="J31" s="182"/>
    </row>
    <row r="32" spans="2:10" ht="12.75">
      <c r="B32" s="22"/>
      <c r="H32" s="22"/>
      <c r="I32" s="180"/>
      <c r="J32" s="182"/>
    </row>
    <row r="33" ht="12.75">
      <c r="J33" s="182"/>
    </row>
    <row r="34" ht="12.75">
      <c r="J34" s="182"/>
    </row>
    <row r="35" ht="12.75">
      <c r="J35" s="182"/>
    </row>
    <row r="36" ht="12.75">
      <c r="J36" s="182"/>
    </row>
    <row r="37" ht="12.75">
      <c r="J37" s="182"/>
    </row>
    <row r="38" ht="12.75">
      <c r="J38" s="182"/>
    </row>
    <row r="39" ht="12.75">
      <c r="J39" s="182"/>
    </row>
    <row r="40" ht="12.75">
      <c r="J40" s="182"/>
    </row>
    <row r="41" ht="12.75">
      <c r="J41" s="182"/>
    </row>
    <row r="42" ht="12.75">
      <c r="J42" s="182"/>
    </row>
    <row r="43" ht="12.75">
      <c r="J43" s="182"/>
    </row>
    <row r="44" ht="12.75">
      <c r="J44" s="182"/>
    </row>
    <row r="45" ht="12.75">
      <c r="J45" s="182"/>
    </row>
    <row r="46" ht="12.75">
      <c r="J46" s="182"/>
    </row>
    <row r="47" ht="12.75">
      <c r="J47" s="182"/>
    </row>
    <row r="48" ht="12.75">
      <c r="J48" s="182"/>
    </row>
    <row r="49" ht="12.75">
      <c r="J49" s="182"/>
    </row>
    <row r="50" ht="12.75">
      <c r="J50" s="182"/>
    </row>
    <row r="51" ht="12.75">
      <c r="J51" s="182"/>
    </row>
    <row r="52" ht="12.75">
      <c r="J52" s="182"/>
    </row>
    <row r="53" ht="12.75">
      <c r="J53" s="182"/>
    </row>
    <row r="54" ht="12.75">
      <c r="J54" s="182"/>
    </row>
    <row r="55" ht="12.75">
      <c r="J55" s="182"/>
    </row>
    <row r="56" ht="12.75">
      <c r="J56" s="182"/>
    </row>
    <row r="57" ht="12.75">
      <c r="J57" s="182"/>
    </row>
    <row r="58" ht="12.75">
      <c r="J58" s="182"/>
    </row>
    <row r="59" ht="12.75">
      <c r="J59" s="182"/>
    </row>
    <row r="60" ht="12.75">
      <c r="J60" s="182"/>
    </row>
    <row r="61" ht="12.75">
      <c r="J61" s="182"/>
    </row>
    <row r="62" ht="12.75">
      <c r="J62" s="182"/>
    </row>
    <row r="63" ht="12.75">
      <c r="J63" s="182"/>
    </row>
    <row r="64" ht="12.75">
      <c r="J64" s="182"/>
    </row>
    <row r="65" ht="12.75">
      <c r="J65" s="182"/>
    </row>
    <row r="66" ht="12.75">
      <c r="J66" s="182"/>
    </row>
    <row r="67" ht="12.75">
      <c r="J67" s="182"/>
    </row>
    <row r="68" ht="12.75">
      <c r="J68" s="182"/>
    </row>
    <row r="69" ht="12.75">
      <c r="J69" s="182"/>
    </row>
    <row r="70" ht="12.75">
      <c r="J70" s="182"/>
    </row>
    <row r="71" ht="12.75">
      <c r="J71" s="182"/>
    </row>
    <row r="72" ht="12.75">
      <c r="J72" s="182"/>
    </row>
    <row r="73" ht="12.75">
      <c r="J73" s="182"/>
    </row>
    <row r="74" ht="12.75">
      <c r="J74" s="182"/>
    </row>
    <row r="75" ht="12.75">
      <c r="J75" s="182"/>
    </row>
    <row r="76" ht="12.75">
      <c r="J76" s="182"/>
    </row>
    <row r="77" ht="12.75">
      <c r="J77" s="182"/>
    </row>
    <row r="78" ht="12.75">
      <c r="J78" s="182"/>
    </row>
    <row r="79" ht="12.75">
      <c r="J79" s="182"/>
    </row>
    <row r="80" ht="12.75">
      <c r="J80" s="182"/>
    </row>
    <row r="81" ht="12.75">
      <c r="J81" s="182"/>
    </row>
    <row r="82" ht="12.75">
      <c r="J82" s="182"/>
    </row>
    <row r="83" ht="12.75">
      <c r="J83" s="182"/>
    </row>
    <row r="84" ht="12.75">
      <c r="J84" s="182"/>
    </row>
    <row r="85" ht="12.75">
      <c r="J85" s="182"/>
    </row>
    <row r="86" ht="12.75">
      <c r="J86" s="182"/>
    </row>
    <row r="87" ht="12.75">
      <c r="J87" s="182"/>
    </row>
    <row r="88" ht="12.75">
      <c r="J88" s="182"/>
    </row>
    <row r="89" ht="12.75">
      <c r="J89" s="182"/>
    </row>
    <row r="90" ht="12.75">
      <c r="J90" s="182"/>
    </row>
    <row r="91" ht="12.75">
      <c r="J91" s="182"/>
    </row>
    <row r="92" ht="12.75">
      <c r="J92" s="182"/>
    </row>
    <row r="93" ht="12.75">
      <c r="J93" s="182"/>
    </row>
    <row r="94" ht="12.75">
      <c r="J94" s="182"/>
    </row>
    <row r="95" ht="12.75">
      <c r="J95" s="182"/>
    </row>
    <row r="96" ht="12.75">
      <c r="J96" s="182"/>
    </row>
    <row r="97" ht="12.75">
      <c r="J97" s="182"/>
    </row>
    <row r="98" ht="12.75">
      <c r="J98" s="182"/>
    </row>
    <row r="99" ht="12.75">
      <c r="J99" s="182"/>
    </row>
    <row r="100" ht="12.75">
      <c r="J100" s="182"/>
    </row>
    <row r="101" ht="12.75">
      <c r="J101" s="182"/>
    </row>
    <row r="102" ht="12.75">
      <c r="J102" s="182"/>
    </row>
    <row r="103" ht="12.75">
      <c r="J103" s="182"/>
    </row>
    <row r="104" ht="12.75">
      <c r="J104" s="182"/>
    </row>
    <row r="105" ht="12.75">
      <c r="J105" s="182"/>
    </row>
    <row r="106" ht="12.75">
      <c r="J106" s="182"/>
    </row>
    <row r="107" ht="12.75">
      <c r="J107" s="182"/>
    </row>
    <row r="108" ht="12.75">
      <c r="J108" s="182"/>
    </row>
    <row r="109" ht="12.75">
      <c r="J109" s="182"/>
    </row>
    <row r="110" ht="12.75">
      <c r="J110" s="182"/>
    </row>
    <row r="111" ht="12.75">
      <c r="J111" s="182"/>
    </row>
    <row r="112" ht="12.75">
      <c r="J112" s="182"/>
    </row>
    <row r="113" ht="12.75">
      <c r="J113" s="182"/>
    </row>
    <row r="114" ht="12.75">
      <c r="J114" s="182"/>
    </row>
    <row r="115" ht="12.75">
      <c r="J115" s="182"/>
    </row>
    <row r="116" ht="12.75">
      <c r="J116" s="182"/>
    </row>
    <row r="117" ht="12.75">
      <c r="J117" s="182"/>
    </row>
    <row r="118" ht="12.75">
      <c r="J118" s="182"/>
    </row>
    <row r="119" ht="12.75">
      <c r="J119" s="182"/>
    </row>
    <row r="120" ht="12.75">
      <c r="J120" s="182"/>
    </row>
    <row r="121" ht="12.75">
      <c r="J121" s="182"/>
    </row>
    <row r="122" ht="12.75">
      <c r="J122" s="182"/>
    </row>
    <row r="123" ht="12.75">
      <c r="J123" s="182"/>
    </row>
    <row r="124" ht="12.75">
      <c r="J124" s="182"/>
    </row>
    <row r="125" ht="12.75">
      <c r="J125" s="182"/>
    </row>
    <row r="126" ht="12.75">
      <c r="J126" s="182"/>
    </row>
    <row r="127" ht="12.75">
      <c r="J127" s="182"/>
    </row>
    <row r="128" ht="12.75">
      <c r="J128" s="182"/>
    </row>
    <row r="129" ht="12.75">
      <c r="J129" s="182"/>
    </row>
    <row r="130" ht="12.75">
      <c r="J130" s="182"/>
    </row>
    <row r="131" ht="12.75">
      <c r="J131" s="182"/>
    </row>
    <row r="132" ht="12.75">
      <c r="J132" s="182"/>
    </row>
    <row r="133" ht="12.75">
      <c r="J133" s="182"/>
    </row>
    <row r="134" ht="12.75">
      <c r="J134" s="182"/>
    </row>
    <row r="135" ht="12.75">
      <c r="J135" s="182"/>
    </row>
    <row r="136" ht="12.75">
      <c r="J136" s="182"/>
    </row>
    <row r="137" ht="12.75">
      <c r="J137" s="182"/>
    </row>
    <row r="138" ht="12.75">
      <c r="J138" s="182"/>
    </row>
    <row r="139" ht="12.75">
      <c r="J139" s="182"/>
    </row>
    <row r="140" ht="12.75">
      <c r="J140" s="182"/>
    </row>
    <row r="141" ht="12.75">
      <c r="J141" s="182"/>
    </row>
    <row r="142" ht="12.75">
      <c r="J142" s="182"/>
    </row>
    <row r="143" ht="12.75">
      <c r="J143" s="182"/>
    </row>
    <row r="144" ht="12.75">
      <c r="J144" s="182"/>
    </row>
    <row r="145" ht="12.75">
      <c r="J145" s="182"/>
    </row>
    <row r="146" ht="12.75">
      <c r="J146" s="182"/>
    </row>
    <row r="147" ht="12.75">
      <c r="J147" s="182"/>
    </row>
    <row r="148" ht="12.75">
      <c r="J148" s="182"/>
    </row>
    <row r="149" ht="12.75">
      <c r="J149" s="182"/>
    </row>
    <row r="150" ht="12.75">
      <c r="J150" s="182"/>
    </row>
    <row r="151" ht="12.75">
      <c r="J151" s="182"/>
    </row>
    <row r="152" ht="12.75">
      <c r="J152" s="182"/>
    </row>
    <row r="153" ht="12.75">
      <c r="J153" s="182"/>
    </row>
    <row r="154" ht="12.75">
      <c r="J154" s="182"/>
    </row>
    <row r="155" ht="12.75">
      <c r="J155" s="182"/>
    </row>
    <row r="156" ht="12.75">
      <c r="J156" s="182"/>
    </row>
    <row r="157" ht="12.75">
      <c r="J157" s="182"/>
    </row>
    <row r="158" ht="12.75">
      <c r="J158" s="182"/>
    </row>
    <row r="159" ht="12.75">
      <c r="J159" s="182"/>
    </row>
    <row r="160" ht="12.75">
      <c r="J160" s="182"/>
    </row>
    <row r="161" ht="12.75">
      <c r="J161" s="182"/>
    </row>
    <row r="162" ht="12.75">
      <c r="J162" s="182"/>
    </row>
    <row r="163" ht="12.75">
      <c r="J163" s="182"/>
    </row>
    <row r="164" ht="12.75">
      <c r="J164" s="182"/>
    </row>
    <row r="165" ht="12.75">
      <c r="J165" s="182"/>
    </row>
    <row r="166" ht="12.75">
      <c r="J166" s="182"/>
    </row>
    <row r="167" ht="12.75">
      <c r="J167" s="182"/>
    </row>
    <row r="168" ht="12.75">
      <c r="J168" s="182"/>
    </row>
    <row r="169" ht="12.75">
      <c r="J169" s="182"/>
    </row>
    <row r="170" ht="12.75">
      <c r="J170" s="182"/>
    </row>
    <row r="171" ht="12.75">
      <c r="J171" s="182"/>
    </row>
    <row r="172" ht="12.75">
      <c r="J172" s="182"/>
    </row>
    <row r="173" ht="12.75">
      <c r="J173" s="182"/>
    </row>
    <row r="174" ht="12.75">
      <c r="J174" s="182"/>
    </row>
    <row r="175" ht="12.75">
      <c r="J175" s="182"/>
    </row>
    <row r="176" ht="12.75">
      <c r="J176" s="182"/>
    </row>
    <row r="177" ht="12.75">
      <c r="J177" s="182"/>
    </row>
    <row r="178" ht="12.75">
      <c r="J178" s="182"/>
    </row>
    <row r="179" ht="12.75">
      <c r="J179" s="182"/>
    </row>
    <row r="180" ht="12.75">
      <c r="J180" s="182"/>
    </row>
    <row r="181" ht="12.75">
      <c r="J181" s="182"/>
    </row>
    <row r="182" ht="12.75">
      <c r="J182" s="182"/>
    </row>
    <row r="183" ht="12.75">
      <c r="J183" s="182"/>
    </row>
    <row r="184" ht="12.75">
      <c r="J184" s="182"/>
    </row>
    <row r="185" ht="12.75">
      <c r="J185" s="182"/>
    </row>
    <row r="186" ht="12.75">
      <c r="J186" s="182"/>
    </row>
    <row r="187" ht="12.75">
      <c r="J187" s="182"/>
    </row>
    <row r="188" ht="12.75">
      <c r="J188" s="182"/>
    </row>
    <row r="189" ht="12.75">
      <c r="J189" s="182"/>
    </row>
    <row r="190" ht="12.75">
      <c r="J190" s="182"/>
    </row>
    <row r="191" ht="12.75">
      <c r="J191" s="182"/>
    </row>
    <row r="192" ht="12.75">
      <c r="J192" s="182"/>
    </row>
    <row r="193" ht="12.75">
      <c r="J193" s="182"/>
    </row>
    <row r="194" ht="12.75">
      <c r="J194" s="182"/>
    </row>
    <row r="195" ht="12.75">
      <c r="J195" s="182"/>
    </row>
    <row r="196" ht="12.75">
      <c r="J196" s="182"/>
    </row>
    <row r="197" ht="12.75">
      <c r="J197" s="182"/>
    </row>
    <row r="198" ht="12.75">
      <c r="J198" s="182"/>
    </row>
    <row r="199" ht="12.75">
      <c r="J199" s="182"/>
    </row>
    <row r="200" ht="12.75">
      <c r="J200" s="182"/>
    </row>
    <row r="201" ht="12.75">
      <c r="J201" s="182"/>
    </row>
    <row r="202" ht="12.75">
      <c r="J202" s="182"/>
    </row>
    <row r="203" ht="12.75">
      <c r="J203" s="182"/>
    </row>
    <row r="204" ht="12.75">
      <c r="J204" s="182"/>
    </row>
    <row r="205" ht="12.75">
      <c r="J205" s="182"/>
    </row>
    <row r="206" ht="12.75">
      <c r="J206" s="182"/>
    </row>
    <row r="207" ht="12.75">
      <c r="J207" s="182"/>
    </row>
    <row r="208" ht="12.75">
      <c r="J208" s="182"/>
    </row>
    <row r="209" ht="12.75">
      <c r="J209" s="182"/>
    </row>
    <row r="210" ht="12.75">
      <c r="J210" s="182"/>
    </row>
    <row r="211" ht="12.75">
      <c r="J211" s="182"/>
    </row>
    <row r="212" ht="12.75">
      <c r="J212" s="182"/>
    </row>
    <row r="213" ht="12.75">
      <c r="J213" s="182"/>
    </row>
    <row r="214" ht="12.75">
      <c r="J214" s="182"/>
    </row>
    <row r="215" ht="12.75">
      <c r="J215" s="182"/>
    </row>
    <row r="216" ht="12.75">
      <c r="J216" s="182"/>
    </row>
    <row r="217" ht="12.75">
      <c r="J217" s="182"/>
    </row>
    <row r="218" ht="12.75">
      <c r="J218" s="182"/>
    </row>
    <row r="219" ht="12.75">
      <c r="J219" s="182"/>
    </row>
    <row r="220" ht="12.75">
      <c r="J220" s="182"/>
    </row>
    <row r="221" ht="12.75">
      <c r="J221" s="182"/>
    </row>
    <row r="222" ht="12.75">
      <c r="J222" s="182"/>
    </row>
    <row r="223" ht="12.75">
      <c r="J223" s="182"/>
    </row>
    <row r="224" ht="12.75">
      <c r="J224" s="182"/>
    </row>
    <row r="225" ht="12.75">
      <c r="J225" s="182"/>
    </row>
    <row r="226" ht="12.75">
      <c r="J226" s="182"/>
    </row>
    <row r="227" ht="12.75">
      <c r="J227" s="182"/>
    </row>
    <row r="228" ht="12.75">
      <c r="J228" s="182"/>
    </row>
    <row r="229" ht="12.75">
      <c r="J229" s="182"/>
    </row>
    <row r="230" ht="12.75">
      <c r="J230" s="182"/>
    </row>
    <row r="231" ht="12.75">
      <c r="J231" s="182"/>
    </row>
    <row r="232" ht="12.75">
      <c r="J232" s="182"/>
    </row>
    <row r="233" ht="12.75">
      <c r="J233" s="182"/>
    </row>
    <row r="234" ht="12.75">
      <c r="J234" s="182"/>
    </row>
    <row r="235" ht="12.75">
      <c r="J235" s="182"/>
    </row>
    <row r="236" ht="12.75">
      <c r="J236" s="182"/>
    </row>
    <row r="237" ht="12.75">
      <c r="J237" s="182"/>
    </row>
    <row r="238" ht="12.75">
      <c r="J238" s="182"/>
    </row>
  </sheetData>
  <mergeCells count="7">
    <mergeCell ref="B14:C14"/>
    <mergeCell ref="L4:M4"/>
    <mergeCell ref="K1:L1"/>
    <mergeCell ref="B2:J2"/>
    <mergeCell ref="L3:N3"/>
    <mergeCell ref="B1:J1"/>
    <mergeCell ref="B3:C3"/>
  </mergeCells>
  <printOptions/>
  <pageMargins left="0.43" right="0.75" top="1.12" bottom="1" header="0.5" footer="0.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codeName="Foglio3">
    <tabColor indexed="27"/>
  </sheetPr>
  <dimension ref="A1:T29"/>
  <sheetViews>
    <sheetView workbookViewId="0" topLeftCell="A1">
      <selection activeCell="E16" sqref="E16"/>
    </sheetView>
  </sheetViews>
  <sheetFormatPr defaultColWidth="9.140625" defaultRowHeight="12.75"/>
  <cols>
    <col min="1" max="1" width="3.00390625" style="9" bestFit="1" customWidth="1"/>
    <col min="2" max="2" width="31.140625" style="9" customWidth="1"/>
    <col min="3" max="3" width="15.7109375" style="9" customWidth="1"/>
    <col min="4" max="5" width="7.7109375" style="9" customWidth="1"/>
    <col min="6" max="6" width="15.00390625" style="9" customWidth="1"/>
    <col min="7" max="7" width="21.8515625" style="187" customWidth="1"/>
    <col min="8" max="8" width="16.7109375" style="187" customWidth="1"/>
    <col min="9" max="16384" width="9.140625" style="9" customWidth="1"/>
  </cols>
  <sheetData>
    <row r="1" spans="1:9" ht="30" customHeight="1">
      <c r="A1" s="311" t="s">
        <v>194</v>
      </c>
      <c r="B1" s="272"/>
      <c r="C1" s="272"/>
      <c r="D1" s="272"/>
      <c r="E1" s="272"/>
      <c r="F1" s="272"/>
      <c r="G1" s="273"/>
      <c r="H1" s="274"/>
      <c r="I1" s="231">
        <v>40070231</v>
      </c>
    </row>
    <row r="2" spans="1:20" ht="66" customHeight="1">
      <c r="A2" s="282" t="s">
        <v>1</v>
      </c>
      <c r="B2" s="309"/>
      <c r="C2" s="309"/>
      <c r="D2" s="309"/>
      <c r="E2" s="309"/>
      <c r="F2" s="309"/>
      <c r="G2" s="309"/>
      <c r="H2" s="310"/>
      <c r="I2" s="40"/>
      <c r="J2" s="22"/>
      <c r="K2" s="303"/>
      <c r="L2" s="303"/>
      <c r="M2" s="22"/>
      <c r="N2" s="22"/>
      <c r="O2" s="22"/>
      <c r="P2" s="22"/>
      <c r="Q2" s="22"/>
      <c r="R2" s="22"/>
      <c r="S2" s="22"/>
      <c r="T2" s="22"/>
    </row>
    <row r="3" spans="1:8" ht="38.25" customHeight="1">
      <c r="A3" s="275" t="s">
        <v>66</v>
      </c>
      <c r="B3" s="276"/>
      <c r="C3" s="33" t="s">
        <v>68</v>
      </c>
      <c r="D3" s="24" t="s">
        <v>33</v>
      </c>
      <c r="E3" s="24" t="s">
        <v>34</v>
      </c>
      <c r="F3" s="8" t="s">
        <v>155</v>
      </c>
      <c r="G3" s="183" t="s">
        <v>74</v>
      </c>
      <c r="H3" s="183" t="s">
        <v>75</v>
      </c>
    </row>
    <row r="4" spans="1:8" ht="15" customHeight="1">
      <c r="A4" s="63">
        <v>1</v>
      </c>
      <c r="B4" s="127" t="s">
        <v>16</v>
      </c>
      <c r="C4" s="237">
        <v>31</v>
      </c>
      <c r="D4" s="14">
        <v>17</v>
      </c>
      <c r="E4" s="14">
        <v>14</v>
      </c>
      <c r="F4" s="245">
        <v>5022</v>
      </c>
      <c r="G4" s="238">
        <v>28865.53</v>
      </c>
      <c r="H4" s="198">
        <f>G4/(D4+E4)</f>
        <v>931.146129032258</v>
      </c>
    </row>
    <row r="5" spans="1:8" ht="15" customHeight="1">
      <c r="A5" s="63">
        <f aca="true" t="shared" si="0" ref="A5:A12">A4+1</f>
        <v>2</v>
      </c>
      <c r="B5" s="128" t="s">
        <v>17</v>
      </c>
      <c r="C5" s="237">
        <v>44</v>
      </c>
      <c r="D5" s="6">
        <v>26</v>
      </c>
      <c r="E5" s="6">
        <v>18</v>
      </c>
      <c r="F5" s="245">
        <v>6398</v>
      </c>
      <c r="G5" s="238">
        <v>31414.75</v>
      </c>
      <c r="H5" s="198">
        <f aca="true" t="shared" si="1" ref="H5:H13">G5/(D5+E5)</f>
        <v>713.9715909090909</v>
      </c>
    </row>
    <row r="6" spans="1:8" ht="15" customHeight="1">
      <c r="A6" s="63">
        <f t="shared" si="0"/>
        <v>3</v>
      </c>
      <c r="B6" s="128" t="s">
        <v>18</v>
      </c>
      <c r="C6" s="237">
        <v>11</v>
      </c>
      <c r="D6" s="6">
        <v>8</v>
      </c>
      <c r="E6" s="6">
        <v>3</v>
      </c>
      <c r="F6" s="245">
        <v>1427</v>
      </c>
      <c r="G6" s="238">
        <v>6435.77</v>
      </c>
      <c r="H6" s="198">
        <f t="shared" si="1"/>
        <v>585.07</v>
      </c>
    </row>
    <row r="7" spans="1:8" ht="15" customHeight="1">
      <c r="A7" s="63">
        <f t="shared" si="0"/>
        <v>4</v>
      </c>
      <c r="B7" s="128" t="s">
        <v>19</v>
      </c>
      <c r="C7" s="237">
        <v>18</v>
      </c>
      <c r="D7" s="6">
        <v>10</v>
      </c>
      <c r="E7" s="6">
        <v>8</v>
      </c>
      <c r="F7" s="245">
        <v>2911</v>
      </c>
      <c r="G7" s="238">
        <v>14180.44</v>
      </c>
      <c r="H7" s="198">
        <f t="shared" si="1"/>
        <v>787.8022222222222</v>
      </c>
    </row>
    <row r="8" spans="1:8" ht="15" customHeight="1">
      <c r="A8" s="63">
        <f t="shared" si="0"/>
        <v>5</v>
      </c>
      <c r="B8" s="128" t="s">
        <v>20</v>
      </c>
      <c r="C8" s="237">
        <v>11</v>
      </c>
      <c r="D8" s="6">
        <v>7</v>
      </c>
      <c r="E8" s="6">
        <v>4</v>
      </c>
      <c r="F8" s="245">
        <v>2968</v>
      </c>
      <c r="G8" s="238">
        <v>13387.68</v>
      </c>
      <c r="H8" s="198">
        <f t="shared" si="1"/>
        <v>1217.0618181818181</v>
      </c>
    </row>
    <row r="9" spans="1:8" ht="15" customHeight="1">
      <c r="A9" s="63">
        <f t="shared" si="0"/>
        <v>6</v>
      </c>
      <c r="B9" s="128" t="s">
        <v>21</v>
      </c>
      <c r="C9" s="237">
        <v>8</v>
      </c>
      <c r="D9" s="6">
        <v>6</v>
      </c>
      <c r="E9" s="6">
        <v>2</v>
      </c>
      <c r="F9" s="245">
        <v>713</v>
      </c>
      <c r="G9" s="238">
        <v>2075.5</v>
      </c>
      <c r="H9" s="198">
        <f t="shared" si="1"/>
        <v>259.4375</v>
      </c>
    </row>
    <row r="10" spans="1:8" ht="15" customHeight="1">
      <c r="A10" s="63">
        <f t="shared" si="0"/>
        <v>7</v>
      </c>
      <c r="B10" s="128" t="s">
        <v>22</v>
      </c>
      <c r="C10" s="237">
        <v>30</v>
      </c>
      <c r="D10" s="6">
        <v>15</v>
      </c>
      <c r="E10" s="6">
        <v>15</v>
      </c>
      <c r="F10" s="245">
        <v>5986</v>
      </c>
      <c r="G10" s="239">
        <v>24486.56</v>
      </c>
      <c r="H10" s="198">
        <f t="shared" si="1"/>
        <v>816.2186666666668</v>
      </c>
    </row>
    <row r="11" spans="1:8" ht="15" customHeight="1">
      <c r="A11" s="63">
        <f t="shared" si="0"/>
        <v>8</v>
      </c>
      <c r="B11" s="128" t="s">
        <v>23</v>
      </c>
      <c r="C11" s="237">
        <v>8</v>
      </c>
      <c r="D11" s="6">
        <v>3</v>
      </c>
      <c r="E11" s="6">
        <v>5</v>
      </c>
      <c r="F11" s="245">
        <v>811</v>
      </c>
      <c r="G11" s="238">
        <v>2792.28</v>
      </c>
      <c r="H11" s="198">
        <f t="shared" si="1"/>
        <v>349.035</v>
      </c>
    </row>
    <row r="12" spans="1:8" ht="15" customHeight="1">
      <c r="A12" s="63">
        <f t="shared" si="0"/>
        <v>9</v>
      </c>
      <c r="B12" s="128" t="s">
        <v>24</v>
      </c>
      <c r="C12" s="237">
        <v>34</v>
      </c>
      <c r="D12" s="6">
        <v>17</v>
      </c>
      <c r="E12" s="6">
        <v>17</v>
      </c>
      <c r="F12" s="245">
        <v>5972</v>
      </c>
      <c r="G12" s="238">
        <v>29324.99</v>
      </c>
      <c r="H12" s="198">
        <f t="shared" si="1"/>
        <v>862.4997058823529</v>
      </c>
    </row>
    <row r="13" spans="1:8" ht="15" customHeight="1">
      <c r="A13" s="299" t="s">
        <v>56</v>
      </c>
      <c r="B13" s="300"/>
      <c r="C13" s="102">
        <f>SUM(C4:C12)</f>
        <v>195</v>
      </c>
      <c r="D13" s="102">
        <f>SUM(D4:D12)</f>
        <v>109</v>
      </c>
      <c r="E13" s="102">
        <f>SUM(E4:E12)</f>
        <v>86</v>
      </c>
      <c r="F13" s="246">
        <f>SUM(F4:F12)</f>
        <v>32208</v>
      </c>
      <c r="G13" s="222">
        <f>SUM(G4:G12)</f>
        <v>152963.5</v>
      </c>
      <c r="H13" s="185">
        <f t="shared" si="1"/>
        <v>784.4282051282051</v>
      </c>
    </row>
    <row r="14" spans="1:7" ht="18.75" customHeight="1">
      <c r="A14" s="22"/>
      <c r="B14" s="22" t="s">
        <v>183</v>
      </c>
      <c r="C14" s="22"/>
      <c r="D14" s="22"/>
      <c r="E14" s="22"/>
      <c r="F14" s="22"/>
      <c r="G14" s="186"/>
    </row>
    <row r="15" spans="1:7" ht="18.75" customHeight="1">
      <c r="A15" s="22"/>
      <c r="B15" s="22"/>
      <c r="C15" s="22"/>
      <c r="D15" s="22"/>
      <c r="E15" s="22"/>
      <c r="F15" s="22"/>
      <c r="G15" s="186"/>
    </row>
    <row r="16" spans="1:7" ht="18.75" customHeight="1">
      <c r="A16" s="22"/>
      <c r="C16" s="22"/>
      <c r="D16" s="22"/>
      <c r="E16" s="22"/>
      <c r="F16" s="22"/>
      <c r="G16" s="186"/>
    </row>
    <row r="17" spans="1:7" ht="18.75" customHeight="1">
      <c r="A17" s="22"/>
      <c r="B17" s="22"/>
      <c r="C17" s="22"/>
      <c r="D17" s="22"/>
      <c r="E17" s="22"/>
      <c r="F17" s="22"/>
      <c r="G17" s="186"/>
    </row>
    <row r="18" spans="1:7" ht="18.75" customHeight="1">
      <c r="A18" s="22"/>
      <c r="B18" s="22"/>
      <c r="C18" s="22"/>
      <c r="D18" s="22"/>
      <c r="E18" s="22"/>
      <c r="F18" s="22"/>
      <c r="G18" s="186"/>
    </row>
    <row r="19" spans="1:7" ht="18.75" customHeight="1">
      <c r="A19" s="22"/>
      <c r="B19" s="22"/>
      <c r="C19" s="22"/>
      <c r="D19" s="22"/>
      <c r="E19" s="22"/>
      <c r="F19" s="22"/>
      <c r="G19" s="186"/>
    </row>
    <row r="20" spans="1:7" ht="18.75" customHeight="1">
      <c r="A20" s="22"/>
      <c r="B20" s="22"/>
      <c r="C20" s="22"/>
      <c r="D20" s="22"/>
      <c r="E20" s="22"/>
      <c r="F20" s="22"/>
      <c r="G20" s="186"/>
    </row>
    <row r="21" spans="1:7" ht="18.75" customHeight="1">
      <c r="A21" s="22"/>
      <c r="B21" s="22"/>
      <c r="C21" s="22"/>
      <c r="D21" s="22"/>
      <c r="E21" s="22"/>
      <c r="F21" s="22"/>
      <c r="G21" s="186"/>
    </row>
    <row r="22" spans="1:7" ht="18.75" customHeight="1">
      <c r="A22" s="22"/>
      <c r="B22" s="22"/>
      <c r="C22" s="22"/>
      <c r="D22" s="22"/>
      <c r="E22" s="22"/>
      <c r="F22" s="22"/>
      <c r="G22" s="186"/>
    </row>
    <row r="23" spans="1:7" ht="18.75" customHeight="1">
      <c r="A23" s="22"/>
      <c r="B23" s="22"/>
      <c r="C23" s="22"/>
      <c r="D23" s="22"/>
      <c r="E23" s="22"/>
      <c r="F23" s="22"/>
      <c r="G23" s="186"/>
    </row>
    <row r="24" spans="1:7" ht="18.75" customHeight="1">
      <c r="A24" s="22"/>
      <c r="B24" s="22"/>
      <c r="C24" s="22"/>
      <c r="D24" s="22"/>
      <c r="E24" s="22"/>
      <c r="F24" s="22"/>
      <c r="G24" s="186"/>
    </row>
    <row r="25" spans="1:7" ht="18.75" customHeight="1">
      <c r="A25" s="22"/>
      <c r="B25" s="22"/>
      <c r="C25" s="22"/>
      <c r="D25" s="22"/>
      <c r="E25" s="22"/>
      <c r="F25" s="22"/>
      <c r="G25" s="186"/>
    </row>
    <row r="26" spans="1:7" ht="18.75" customHeight="1">
      <c r="A26" s="22"/>
      <c r="B26" s="22"/>
      <c r="C26" s="22"/>
      <c r="D26" s="22"/>
      <c r="E26" s="22"/>
      <c r="F26" s="22"/>
      <c r="G26" s="186"/>
    </row>
    <row r="27" spans="1:7" ht="18.75" customHeight="1">
      <c r="A27" s="22"/>
      <c r="B27" s="22"/>
      <c r="C27" s="22"/>
      <c r="D27" s="22"/>
      <c r="E27" s="22"/>
      <c r="F27" s="22"/>
      <c r="G27" s="186"/>
    </row>
    <row r="28" spans="1:7" ht="18.75" customHeight="1">
      <c r="A28" s="22"/>
      <c r="B28" s="22"/>
      <c r="C28" s="22"/>
      <c r="D28" s="22"/>
      <c r="E28" s="22"/>
      <c r="F28" s="22"/>
      <c r="G28" s="186"/>
    </row>
    <row r="29" spans="1:7" ht="12.75">
      <c r="A29" s="22"/>
      <c r="B29" s="22"/>
      <c r="C29" s="22"/>
      <c r="D29" s="22"/>
      <c r="E29" s="22"/>
      <c r="F29" s="22"/>
      <c r="G29" s="186"/>
    </row>
  </sheetData>
  <mergeCells count="5">
    <mergeCell ref="A13:B13"/>
    <mergeCell ref="A2:H2"/>
    <mergeCell ref="K2:L2"/>
    <mergeCell ref="A1:H1"/>
    <mergeCell ref="A3:B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Foglio4">
    <tabColor indexed="57"/>
  </sheetPr>
  <dimension ref="A1:F15"/>
  <sheetViews>
    <sheetView workbookViewId="0" topLeftCell="A1">
      <selection activeCell="G23" sqref="G23"/>
    </sheetView>
  </sheetViews>
  <sheetFormatPr defaultColWidth="9.140625" defaultRowHeight="12.75"/>
  <cols>
    <col min="1" max="1" width="3.8515625" style="9" customWidth="1"/>
    <col min="2" max="2" width="60.140625" style="9" customWidth="1"/>
    <col min="3" max="3" width="14.28125" style="9" customWidth="1"/>
    <col min="4" max="4" width="7.7109375" style="9" customWidth="1"/>
    <col min="5" max="5" width="6.57421875" style="9" customWidth="1"/>
    <col min="6" max="6" width="14.00390625" style="9" customWidth="1"/>
    <col min="7" max="16384" width="9.140625" style="9" customWidth="1"/>
  </cols>
  <sheetData>
    <row r="1" spans="1:6" s="64" customFormat="1" ht="30" customHeight="1">
      <c r="A1" s="297" t="s">
        <v>195</v>
      </c>
      <c r="B1" s="297"/>
      <c r="C1" s="297"/>
      <c r="D1" s="297"/>
      <c r="E1" s="297"/>
      <c r="F1" s="30">
        <v>40070321</v>
      </c>
    </row>
    <row r="2" spans="1:5" ht="58.5" customHeight="1">
      <c r="A2" s="282" t="s">
        <v>62</v>
      </c>
      <c r="B2" s="277"/>
      <c r="C2" s="277"/>
      <c r="D2" s="277"/>
      <c r="E2" s="277"/>
    </row>
    <row r="3" spans="1:5" s="27" customFormat="1" ht="15" customHeight="1">
      <c r="A3" s="32"/>
      <c r="B3" s="33" t="s">
        <v>66</v>
      </c>
      <c r="C3" s="33" t="s">
        <v>68</v>
      </c>
      <c r="D3" s="24" t="s">
        <v>33</v>
      </c>
      <c r="E3" s="24" t="s">
        <v>34</v>
      </c>
    </row>
    <row r="4" spans="1:5" ht="15" customHeight="1">
      <c r="A4" s="128">
        <v>1</v>
      </c>
      <c r="B4" s="127" t="s">
        <v>16</v>
      </c>
      <c r="C4" s="13">
        <f>SUM(D4,E4)</f>
        <v>0</v>
      </c>
      <c r="D4" s="13">
        <v>0</v>
      </c>
      <c r="E4" s="13">
        <v>0</v>
      </c>
    </row>
    <row r="5" spans="1:5" ht="15" customHeight="1">
      <c r="A5" s="128">
        <f aca="true" t="shared" si="0" ref="A5:A12">A4+1</f>
        <v>2</v>
      </c>
      <c r="B5" s="127" t="s">
        <v>17</v>
      </c>
      <c r="C5" s="13">
        <f aca="true" t="shared" si="1" ref="C5:C12">SUM(D5,E5)</f>
        <v>118</v>
      </c>
      <c r="D5" s="13">
        <v>31</v>
      </c>
      <c r="E5" s="13">
        <v>87</v>
      </c>
    </row>
    <row r="6" spans="1:5" ht="15" customHeight="1">
      <c r="A6" s="128">
        <f t="shared" si="0"/>
        <v>3</v>
      </c>
      <c r="B6" s="127" t="s">
        <v>18</v>
      </c>
      <c r="C6" s="13">
        <f t="shared" si="1"/>
        <v>18</v>
      </c>
      <c r="D6" s="13">
        <v>5</v>
      </c>
      <c r="E6" s="13">
        <v>13</v>
      </c>
    </row>
    <row r="7" spans="1:5" ht="15" customHeight="1">
      <c r="A7" s="128">
        <f t="shared" si="0"/>
        <v>4</v>
      </c>
      <c r="B7" s="127" t="s">
        <v>19</v>
      </c>
      <c r="C7" s="13">
        <f t="shared" si="1"/>
        <v>44</v>
      </c>
      <c r="D7" s="13">
        <v>22</v>
      </c>
      <c r="E7" s="13">
        <v>22</v>
      </c>
    </row>
    <row r="8" spans="1:5" ht="15" customHeight="1">
      <c r="A8" s="128">
        <f t="shared" si="0"/>
        <v>5</v>
      </c>
      <c r="B8" s="127" t="s">
        <v>20</v>
      </c>
      <c r="C8" s="13">
        <f t="shared" si="1"/>
        <v>0</v>
      </c>
      <c r="D8" s="13">
        <v>0</v>
      </c>
      <c r="E8" s="13">
        <v>0</v>
      </c>
    </row>
    <row r="9" spans="1:5" ht="15" customHeight="1">
      <c r="A9" s="128">
        <f t="shared" si="0"/>
        <v>6</v>
      </c>
      <c r="B9" s="127" t="s">
        <v>21</v>
      </c>
      <c r="C9" s="13">
        <f t="shared" si="1"/>
        <v>37</v>
      </c>
      <c r="D9" s="13">
        <v>17</v>
      </c>
      <c r="E9" s="13">
        <v>20</v>
      </c>
    </row>
    <row r="10" spans="1:5" ht="15" customHeight="1">
      <c r="A10" s="128">
        <f t="shared" si="0"/>
        <v>7</v>
      </c>
      <c r="B10" s="127" t="s">
        <v>22</v>
      </c>
      <c r="C10" s="13">
        <v>97</v>
      </c>
      <c r="D10" s="13">
        <v>73</v>
      </c>
      <c r="E10" s="13">
        <v>24</v>
      </c>
    </row>
    <row r="11" spans="1:5" ht="15" customHeight="1">
      <c r="A11" s="128">
        <f t="shared" si="0"/>
        <v>8</v>
      </c>
      <c r="B11" s="127" t="s">
        <v>23</v>
      </c>
      <c r="C11" s="13">
        <f t="shared" si="1"/>
        <v>0</v>
      </c>
      <c r="D11" s="13">
        <v>0</v>
      </c>
      <c r="E11" s="13">
        <v>0</v>
      </c>
    </row>
    <row r="12" spans="1:5" ht="15" customHeight="1">
      <c r="A12" s="128">
        <f t="shared" si="0"/>
        <v>9</v>
      </c>
      <c r="B12" s="127" t="s">
        <v>24</v>
      </c>
      <c r="C12" s="13">
        <f t="shared" si="1"/>
        <v>2</v>
      </c>
      <c r="D12" s="13">
        <v>2</v>
      </c>
      <c r="E12" s="13">
        <v>0</v>
      </c>
    </row>
    <row r="13" spans="1:5" ht="15" customHeight="1">
      <c r="A13" s="116" t="s">
        <v>56</v>
      </c>
      <c r="B13" s="116"/>
      <c r="C13" s="101">
        <f>SUM(C4:C12)</f>
        <v>316</v>
      </c>
      <c r="D13" s="101">
        <f>SUM(D4:D12)</f>
        <v>150</v>
      </c>
      <c r="E13" s="101">
        <f>SUM(E4:E12)</f>
        <v>166</v>
      </c>
    </row>
    <row r="14" ht="0.75" customHeight="1"/>
    <row r="15" ht="12.75">
      <c r="B15" s="9" t="s">
        <v>183</v>
      </c>
    </row>
  </sheetData>
  <mergeCells count="2">
    <mergeCell ref="A2:E2"/>
    <mergeCell ref="A1:E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Foglio5">
    <tabColor indexed="27"/>
    <pageSetUpPr fitToPage="1"/>
  </sheetPr>
  <dimension ref="A1:I14"/>
  <sheetViews>
    <sheetView workbookViewId="0" topLeftCell="A1">
      <selection activeCell="F13" sqref="F13:G13"/>
    </sheetView>
  </sheetViews>
  <sheetFormatPr defaultColWidth="9.140625" defaultRowHeight="12.75"/>
  <cols>
    <col min="1" max="1" width="4.28125" style="9" customWidth="1"/>
    <col min="2" max="2" width="39.421875" style="9" bestFit="1" customWidth="1"/>
    <col min="3" max="3" width="15.7109375" style="9" customWidth="1"/>
    <col min="4" max="5" width="9.140625" style="9" customWidth="1"/>
    <col min="6" max="6" width="17.8515625" style="181" customWidth="1"/>
    <col min="7" max="7" width="34.421875" style="181" customWidth="1"/>
    <col min="8" max="8" width="9.7109375" style="9" customWidth="1"/>
    <col min="9" max="9" width="9.28125" style="9" bestFit="1" customWidth="1"/>
    <col min="10" max="16384" width="9.140625" style="9" customWidth="1"/>
  </cols>
  <sheetData>
    <row r="1" spans="1:8" ht="30" customHeight="1">
      <c r="A1" s="297" t="s">
        <v>196</v>
      </c>
      <c r="B1" s="297"/>
      <c r="C1" s="297"/>
      <c r="D1" s="297"/>
      <c r="E1" s="297"/>
      <c r="F1" s="297"/>
      <c r="G1" s="278"/>
      <c r="H1" s="30">
        <v>40070233</v>
      </c>
    </row>
    <row r="2" spans="1:7" ht="39" customHeight="1">
      <c r="A2" s="282" t="s">
        <v>0</v>
      </c>
      <c r="B2" s="277"/>
      <c r="C2" s="277"/>
      <c r="D2" s="277"/>
      <c r="E2" s="277"/>
      <c r="F2" s="277"/>
      <c r="G2" s="277"/>
    </row>
    <row r="3" spans="1:7" ht="15" customHeight="1">
      <c r="A3" s="24"/>
      <c r="B3" s="24" t="s">
        <v>66</v>
      </c>
      <c r="C3" s="24" t="s">
        <v>68</v>
      </c>
      <c r="D3" s="24" t="s">
        <v>33</v>
      </c>
      <c r="E3" s="24" t="s">
        <v>34</v>
      </c>
      <c r="F3" s="179" t="s">
        <v>72</v>
      </c>
      <c r="G3" s="179" t="s">
        <v>76</v>
      </c>
    </row>
    <row r="4" spans="1:7" ht="15" customHeight="1">
      <c r="A4" s="125">
        <v>1</v>
      </c>
      <c r="B4" s="127" t="s">
        <v>16</v>
      </c>
      <c r="C4" s="12"/>
      <c r="D4" s="13"/>
      <c r="E4" s="13"/>
      <c r="F4" s="234"/>
      <c r="G4" s="234"/>
    </row>
    <row r="5" spans="1:7" ht="15" customHeight="1">
      <c r="A5" s="125">
        <f aca="true" t="shared" si="0" ref="A5:A12">A4+1</f>
        <v>2</v>
      </c>
      <c r="B5" s="127" t="s">
        <v>17</v>
      </c>
      <c r="C5" s="12"/>
      <c r="D5" s="13"/>
      <c r="E5" s="13"/>
      <c r="F5" s="234"/>
      <c r="G5" s="234"/>
    </row>
    <row r="6" spans="1:7" ht="15" customHeight="1">
      <c r="A6" s="125">
        <f t="shared" si="0"/>
        <v>3</v>
      </c>
      <c r="B6" s="127" t="s">
        <v>18</v>
      </c>
      <c r="C6" s="12"/>
      <c r="D6" s="13"/>
      <c r="E6" s="13"/>
      <c r="F6" s="234"/>
      <c r="G6" s="234"/>
    </row>
    <row r="7" spans="1:7" ht="15" customHeight="1">
      <c r="A7" s="125">
        <f t="shared" si="0"/>
        <v>4</v>
      </c>
      <c r="B7" s="127" t="s">
        <v>19</v>
      </c>
      <c r="C7" s="12"/>
      <c r="D7" s="13"/>
      <c r="E7" s="13"/>
      <c r="F7" s="234"/>
      <c r="G7" s="234"/>
    </row>
    <row r="8" spans="1:7" ht="15" customHeight="1">
      <c r="A8" s="125">
        <f t="shared" si="0"/>
        <v>5</v>
      </c>
      <c r="B8" s="127" t="s">
        <v>20</v>
      </c>
      <c r="C8" s="12"/>
      <c r="D8" s="13"/>
      <c r="E8" s="13"/>
      <c r="F8" s="234"/>
      <c r="G8" s="234"/>
    </row>
    <row r="9" spans="1:7" ht="15" customHeight="1">
      <c r="A9" s="125">
        <f t="shared" si="0"/>
        <v>6</v>
      </c>
      <c r="B9" s="127" t="s">
        <v>21</v>
      </c>
      <c r="C9" s="12"/>
      <c r="D9" s="13"/>
      <c r="E9" s="13"/>
      <c r="F9" s="234"/>
      <c r="G9" s="234"/>
    </row>
    <row r="10" spans="1:9" ht="15" customHeight="1">
      <c r="A10" s="125">
        <f t="shared" si="0"/>
        <v>7</v>
      </c>
      <c r="B10" s="127" t="s">
        <v>22</v>
      </c>
      <c r="C10" s="13">
        <v>10</v>
      </c>
      <c r="D10" s="13">
        <v>1</v>
      </c>
      <c r="E10" s="13">
        <v>9</v>
      </c>
      <c r="F10" s="233">
        <v>6078.46</v>
      </c>
      <c r="G10" s="235">
        <v>607.85</v>
      </c>
      <c r="I10" s="21"/>
    </row>
    <row r="11" spans="1:7" ht="15" customHeight="1">
      <c r="A11" s="125">
        <f t="shared" si="0"/>
        <v>8</v>
      </c>
      <c r="B11" s="127" t="s">
        <v>23</v>
      </c>
      <c r="C11" s="12"/>
      <c r="D11" s="13"/>
      <c r="E11" s="13"/>
      <c r="F11" s="234"/>
      <c r="G11" s="234"/>
    </row>
    <row r="12" spans="1:7" ht="15" customHeight="1">
      <c r="A12" s="125">
        <f t="shared" si="0"/>
        <v>9</v>
      </c>
      <c r="B12" s="127" t="s">
        <v>24</v>
      </c>
      <c r="C12" s="236"/>
      <c r="D12" s="17"/>
      <c r="E12" s="13"/>
      <c r="F12" s="234"/>
      <c r="G12" s="234"/>
    </row>
    <row r="13" spans="1:7" ht="15" customHeight="1">
      <c r="A13" s="299" t="s">
        <v>56</v>
      </c>
      <c r="B13" s="300"/>
      <c r="C13" s="123">
        <f>SUM(C4:C12)</f>
        <v>10</v>
      </c>
      <c r="D13" s="123">
        <f>SUM(D4:D12)</f>
        <v>1</v>
      </c>
      <c r="E13" s="123">
        <f>SUM(E4:E12)</f>
        <v>9</v>
      </c>
      <c r="F13" s="263">
        <f>SUM(F4:F12)</f>
        <v>6078.46</v>
      </c>
      <c r="G13" s="263">
        <f>SUM(G4:G12)</f>
        <v>607.85</v>
      </c>
    </row>
    <row r="14" ht="12.75">
      <c r="B14" s="9" t="s">
        <v>183</v>
      </c>
    </row>
  </sheetData>
  <mergeCells count="3">
    <mergeCell ref="A13:B13"/>
    <mergeCell ref="A2:G2"/>
    <mergeCell ref="A1:G1"/>
  </mergeCells>
  <printOptions/>
  <pageMargins left="0.75" right="0.75" top="1" bottom="1" header="0.5" footer="0.5"/>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codeName="Foglio6">
    <tabColor indexed="57"/>
    <pageSetUpPr fitToPage="1"/>
  </sheetPr>
  <dimension ref="A1:H31"/>
  <sheetViews>
    <sheetView tabSelected="1" workbookViewId="0" topLeftCell="A1">
      <selection activeCell="D19" sqref="D19"/>
    </sheetView>
  </sheetViews>
  <sheetFormatPr defaultColWidth="9.140625" defaultRowHeight="12.75"/>
  <cols>
    <col min="1" max="1" width="3.00390625" style="9" bestFit="1" customWidth="1"/>
    <col min="2" max="2" width="40.421875" style="9" customWidth="1"/>
    <col min="3" max="3" width="16.28125" style="9" customWidth="1"/>
    <col min="4" max="5" width="7.7109375" style="9" customWidth="1"/>
    <col min="6" max="6" width="19.57421875" style="178" customWidth="1"/>
    <col min="7" max="7" width="29.421875" style="187" customWidth="1"/>
    <col min="8" max="8" width="11.57421875" style="9" customWidth="1"/>
    <col min="9" max="16384" width="9.140625" style="9" customWidth="1"/>
  </cols>
  <sheetData>
    <row r="1" spans="1:8" ht="30" customHeight="1">
      <c r="A1" s="297" t="s">
        <v>197</v>
      </c>
      <c r="B1" s="297"/>
      <c r="C1" s="297"/>
      <c r="D1" s="306"/>
      <c r="E1" s="306"/>
      <c r="F1" s="306"/>
      <c r="G1" s="306"/>
      <c r="H1" s="30">
        <v>70070232</v>
      </c>
    </row>
    <row r="2" spans="1:7" ht="45.75" customHeight="1">
      <c r="A2" s="282" t="s">
        <v>184</v>
      </c>
      <c r="B2" s="282"/>
      <c r="C2" s="282"/>
      <c r="D2" s="282"/>
      <c r="E2" s="282"/>
      <c r="F2" s="282"/>
      <c r="G2" s="282"/>
    </row>
    <row r="3" spans="1:7" ht="15" customHeight="1">
      <c r="A3" s="24"/>
      <c r="B3" s="24" t="s">
        <v>66</v>
      </c>
      <c r="C3" s="24" t="s">
        <v>68</v>
      </c>
      <c r="D3" s="24" t="s">
        <v>33</v>
      </c>
      <c r="E3" s="24" t="s">
        <v>34</v>
      </c>
      <c r="F3" s="179" t="s">
        <v>72</v>
      </c>
      <c r="G3" s="179" t="s">
        <v>76</v>
      </c>
    </row>
    <row r="4" spans="1:7" ht="15" customHeight="1">
      <c r="A4" s="125">
        <v>1</v>
      </c>
      <c r="B4" s="127" t="s">
        <v>16</v>
      </c>
      <c r="C4" s="17">
        <v>0</v>
      </c>
      <c r="D4" s="17"/>
      <c r="E4" s="17"/>
      <c r="F4" s="232" t="s">
        <v>31</v>
      </c>
      <c r="G4" s="232" t="s">
        <v>31</v>
      </c>
    </row>
    <row r="5" spans="1:7" ht="15" customHeight="1">
      <c r="A5" s="125">
        <f aca="true" t="shared" si="0" ref="A5:A12">A4+1</f>
        <v>2</v>
      </c>
      <c r="B5" s="127" t="s">
        <v>17</v>
      </c>
      <c r="C5" s="17">
        <v>43</v>
      </c>
      <c r="D5" s="17">
        <v>10</v>
      </c>
      <c r="E5" s="17">
        <v>33</v>
      </c>
      <c r="F5" s="233">
        <v>10248.12</v>
      </c>
      <c r="G5" s="233">
        <f>F5/(E5+D5)</f>
        <v>238.32837209302326</v>
      </c>
    </row>
    <row r="6" spans="1:7" ht="15" customHeight="1">
      <c r="A6" s="125">
        <f t="shared" si="0"/>
        <v>3</v>
      </c>
      <c r="B6" s="127" t="s">
        <v>18</v>
      </c>
      <c r="C6" s="17">
        <v>0</v>
      </c>
      <c r="D6" s="17"/>
      <c r="E6" s="17"/>
      <c r="F6" s="233" t="s">
        <v>31</v>
      </c>
      <c r="G6" s="233" t="s">
        <v>31</v>
      </c>
    </row>
    <row r="7" spans="1:7" ht="15" customHeight="1">
      <c r="A7" s="125">
        <f t="shared" si="0"/>
        <v>4</v>
      </c>
      <c r="B7" s="127" t="s">
        <v>19</v>
      </c>
      <c r="C7" s="17">
        <v>3</v>
      </c>
      <c r="D7" s="17">
        <v>0</v>
      </c>
      <c r="E7" s="17">
        <v>3</v>
      </c>
      <c r="F7" s="233">
        <f>88.11+220.6</f>
        <v>308.71</v>
      </c>
      <c r="G7" s="233">
        <f>F7/(E7+D7)</f>
        <v>102.90333333333332</v>
      </c>
    </row>
    <row r="8" spans="1:7" ht="15" customHeight="1">
      <c r="A8" s="125">
        <f t="shared" si="0"/>
        <v>5</v>
      </c>
      <c r="B8" s="127" t="s">
        <v>20</v>
      </c>
      <c r="C8" s="17">
        <v>0</v>
      </c>
      <c r="D8" s="17"/>
      <c r="E8" s="17"/>
      <c r="F8" s="233"/>
      <c r="G8" s="233" t="s">
        <v>31</v>
      </c>
    </row>
    <row r="9" spans="1:7" ht="15" customHeight="1">
      <c r="A9" s="125">
        <f t="shared" si="0"/>
        <v>6</v>
      </c>
      <c r="B9" s="127" t="s">
        <v>21</v>
      </c>
      <c r="C9" s="17">
        <v>6</v>
      </c>
      <c r="D9" s="17">
        <v>2</v>
      </c>
      <c r="E9" s="17">
        <v>4</v>
      </c>
      <c r="F9" s="233">
        <v>66.09</v>
      </c>
      <c r="G9" s="233">
        <f>F9/(E9+D9)</f>
        <v>11.015</v>
      </c>
    </row>
    <row r="10" spans="1:7" ht="15" customHeight="1">
      <c r="A10" s="125">
        <f t="shared" si="0"/>
        <v>7</v>
      </c>
      <c r="B10" s="127" t="s">
        <v>22</v>
      </c>
      <c r="C10" s="17">
        <f>SUM(D10:E10)</f>
        <v>22</v>
      </c>
      <c r="D10" s="17">
        <v>15</v>
      </c>
      <c r="E10" s="17">
        <v>7</v>
      </c>
      <c r="F10" s="233">
        <v>2992.12</v>
      </c>
      <c r="G10" s="233">
        <f>F10/(E10+D10)</f>
        <v>136.00545454545454</v>
      </c>
    </row>
    <row r="11" spans="1:7" ht="15" customHeight="1">
      <c r="A11" s="125">
        <f t="shared" si="0"/>
        <v>8</v>
      </c>
      <c r="B11" s="127" t="s">
        <v>23</v>
      </c>
      <c r="C11" s="17">
        <v>0</v>
      </c>
      <c r="D11" s="17"/>
      <c r="E11" s="17"/>
      <c r="F11" s="232"/>
      <c r="G11" s="233" t="s">
        <v>31</v>
      </c>
    </row>
    <row r="12" spans="1:7" ht="15" customHeight="1">
      <c r="A12" s="125">
        <f t="shared" si="0"/>
        <v>9</v>
      </c>
      <c r="B12" s="127" t="s">
        <v>24</v>
      </c>
      <c r="C12" s="17">
        <v>0</v>
      </c>
      <c r="D12" s="17"/>
      <c r="E12" s="17"/>
      <c r="F12" s="232"/>
      <c r="G12" s="233" t="s">
        <v>31</v>
      </c>
    </row>
    <row r="13" spans="1:7" ht="15" customHeight="1">
      <c r="A13" s="116"/>
      <c r="B13" s="116" t="s">
        <v>56</v>
      </c>
      <c r="C13" s="101">
        <f>SUM(C4:C12)</f>
        <v>74</v>
      </c>
      <c r="D13" s="101">
        <f>SUM(D4:D12)</f>
        <v>27</v>
      </c>
      <c r="E13" s="101">
        <f>SUM(E4:E12)</f>
        <v>47</v>
      </c>
      <c r="F13" s="184">
        <f>SUM(F4:F12)</f>
        <v>13615.04</v>
      </c>
      <c r="G13" s="177">
        <f>F13/(E13+D13)</f>
        <v>183.98702702702704</v>
      </c>
    </row>
    <row r="14" spans="1:7" ht="18.75" customHeight="1">
      <c r="A14" s="65"/>
      <c r="B14" s="65"/>
      <c r="C14" s="65"/>
      <c r="D14" s="65"/>
      <c r="E14" s="65"/>
      <c r="F14" s="191"/>
      <c r="G14" s="191"/>
    </row>
    <row r="15" spans="1:7" ht="18.75" customHeight="1">
      <c r="A15" s="22"/>
      <c r="B15" s="22"/>
      <c r="C15" s="22"/>
      <c r="D15" s="22"/>
      <c r="E15" s="22"/>
      <c r="F15" s="192"/>
      <c r="G15" s="186"/>
    </row>
    <row r="16" spans="1:7" ht="18.75" customHeight="1">
      <c r="A16" s="22"/>
      <c r="B16" s="22"/>
      <c r="C16" s="22"/>
      <c r="D16" s="22"/>
      <c r="E16" s="22"/>
      <c r="F16" s="192"/>
      <c r="G16" s="186"/>
    </row>
    <row r="17" spans="1:7" ht="18.75" customHeight="1">
      <c r="A17" s="22"/>
      <c r="B17" s="22"/>
      <c r="C17" s="22"/>
      <c r="D17" s="22"/>
      <c r="E17" s="22"/>
      <c r="F17" s="192"/>
      <c r="G17" s="186"/>
    </row>
    <row r="18" spans="1:7" ht="18.75" customHeight="1">
      <c r="A18" s="22"/>
      <c r="B18" s="22"/>
      <c r="C18" s="22"/>
      <c r="D18" s="22"/>
      <c r="E18" s="22"/>
      <c r="F18" s="192"/>
      <c r="G18" s="186"/>
    </row>
    <row r="19" spans="1:7" ht="18.75" customHeight="1">
      <c r="A19" s="22"/>
      <c r="B19" s="22"/>
      <c r="C19" s="22"/>
      <c r="D19" s="22"/>
      <c r="E19" s="22"/>
      <c r="F19" s="192"/>
      <c r="G19" s="186"/>
    </row>
    <row r="20" spans="1:7" ht="18.75" customHeight="1">
      <c r="A20" s="22"/>
      <c r="B20" s="22"/>
      <c r="C20" s="22"/>
      <c r="D20" s="22"/>
      <c r="E20" s="22"/>
      <c r="F20" s="192"/>
      <c r="G20" s="186"/>
    </row>
    <row r="21" spans="1:7" ht="18.75" customHeight="1">
      <c r="A21" s="22"/>
      <c r="B21" s="22"/>
      <c r="C21" s="22"/>
      <c r="D21" s="22"/>
      <c r="E21" s="22"/>
      <c r="F21" s="192"/>
      <c r="G21" s="186"/>
    </row>
    <row r="22" spans="1:7" ht="18.75" customHeight="1">
      <c r="A22" s="22"/>
      <c r="B22" s="22"/>
      <c r="C22" s="22"/>
      <c r="D22" s="22"/>
      <c r="E22" s="22"/>
      <c r="F22" s="192"/>
      <c r="G22" s="186"/>
    </row>
    <row r="23" spans="1:7" ht="18.75" customHeight="1">
      <c r="A23" s="22"/>
      <c r="B23" s="22"/>
      <c r="C23" s="22"/>
      <c r="D23" s="22"/>
      <c r="E23" s="22"/>
      <c r="F23" s="192"/>
      <c r="G23" s="186"/>
    </row>
    <row r="24" spans="1:7" ht="18.75" customHeight="1">
      <c r="A24" s="22"/>
      <c r="B24" s="22"/>
      <c r="C24" s="22"/>
      <c r="D24" s="22"/>
      <c r="E24" s="22"/>
      <c r="F24" s="192"/>
      <c r="G24" s="186"/>
    </row>
    <row r="25" spans="1:7" ht="18.75" customHeight="1">
      <c r="A25" s="22"/>
      <c r="B25" s="22"/>
      <c r="C25" s="22"/>
      <c r="D25" s="22"/>
      <c r="E25" s="22"/>
      <c r="F25" s="192"/>
      <c r="G25" s="186"/>
    </row>
    <row r="26" spans="1:7" ht="18.75" customHeight="1">
      <c r="A26" s="22"/>
      <c r="B26" s="22"/>
      <c r="C26" s="22"/>
      <c r="D26" s="22"/>
      <c r="E26" s="22"/>
      <c r="F26" s="192"/>
      <c r="G26" s="186"/>
    </row>
    <row r="27" spans="1:7" ht="18.75" customHeight="1">
      <c r="A27" s="22"/>
      <c r="B27" s="22"/>
      <c r="C27" s="22"/>
      <c r="D27" s="22"/>
      <c r="E27" s="22"/>
      <c r="F27" s="192"/>
      <c r="G27" s="186"/>
    </row>
    <row r="28" spans="1:7" ht="18.75" customHeight="1">
      <c r="A28" s="22"/>
      <c r="B28" s="22"/>
      <c r="C28" s="22"/>
      <c r="D28" s="22"/>
      <c r="E28" s="22"/>
      <c r="F28" s="192"/>
      <c r="G28" s="186"/>
    </row>
    <row r="29" spans="1:7" ht="18.75" customHeight="1">
      <c r="A29" s="22"/>
      <c r="B29" s="22"/>
      <c r="C29" s="22"/>
      <c r="D29" s="22"/>
      <c r="E29" s="22"/>
      <c r="F29" s="192"/>
      <c r="G29" s="186"/>
    </row>
    <row r="30" spans="1:7" ht="18.75" customHeight="1">
      <c r="A30" s="22"/>
      <c r="B30" s="22"/>
      <c r="C30" s="22"/>
      <c r="D30" s="22"/>
      <c r="E30" s="22"/>
      <c r="F30" s="192"/>
      <c r="G30" s="186"/>
    </row>
    <row r="31" spans="1:7" ht="12.75">
      <c r="A31" s="22"/>
      <c r="B31" s="22"/>
      <c r="C31" s="22"/>
      <c r="D31" s="22"/>
      <c r="E31" s="22"/>
      <c r="F31" s="192"/>
      <c r="G31" s="186"/>
    </row>
  </sheetData>
  <mergeCells count="2">
    <mergeCell ref="A2:G2"/>
    <mergeCell ref="A1:G1"/>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Foglio7">
    <tabColor indexed="27"/>
    <pageSetUpPr fitToPage="1"/>
  </sheetPr>
  <dimension ref="A1:I14"/>
  <sheetViews>
    <sheetView workbookViewId="0" topLeftCell="A1">
      <selection activeCell="C13" sqref="C13"/>
    </sheetView>
  </sheetViews>
  <sheetFormatPr defaultColWidth="9.140625" defaultRowHeight="12.75"/>
  <cols>
    <col min="1" max="1" width="4.7109375" style="9" customWidth="1"/>
    <col min="2" max="2" width="39.421875" style="9" bestFit="1" customWidth="1"/>
    <col min="3" max="3" width="12.421875" style="9" customWidth="1"/>
    <col min="4" max="5" width="9.140625" style="9" customWidth="1"/>
    <col min="6" max="6" width="14.8515625" style="9" customWidth="1"/>
    <col min="7" max="7" width="36.140625" style="9" customWidth="1"/>
    <col min="8" max="8" width="12.8515625" style="9" customWidth="1"/>
    <col min="9" max="16384" width="9.140625" style="9" customWidth="1"/>
  </cols>
  <sheetData>
    <row r="1" spans="1:8" ht="30" customHeight="1">
      <c r="A1" s="297" t="s">
        <v>198</v>
      </c>
      <c r="B1" s="271"/>
      <c r="C1" s="271"/>
      <c r="D1" s="312"/>
      <c r="E1" s="312"/>
      <c r="F1" s="312"/>
      <c r="G1" s="312"/>
      <c r="H1" s="30">
        <v>40070235</v>
      </c>
    </row>
    <row r="2" spans="1:7" ht="56.25" customHeight="1">
      <c r="A2" s="282" t="s">
        <v>10</v>
      </c>
      <c r="B2" s="277"/>
      <c r="C2" s="277"/>
      <c r="D2" s="277"/>
      <c r="E2" s="277"/>
      <c r="F2" s="277"/>
      <c r="G2" s="277"/>
    </row>
    <row r="3" spans="1:9" ht="15" customHeight="1">
      <c r="A3" s="24"/>
      <c r="B3" s="24" t="s">
        <v>66</v>
      </c>
      <c r="C3" s="24" t="s">
        <v>68</v>
      </c>
      <c r="D3" s="24" t="s">
        <v>33</v>
      </c>
      <c r="E3" s="24" t="s">
        <v>34</v>
      </c>
      <c r="F3" s="24" t="s">
        <v>201</v>
      </c>
      <c r="G3" s="24" t="s">
        <v>76</v>
      </c>
      <c r="I3" s="129"/>
    </row>
    <row r="4" spans="1:7" ht="15" customHeight="1">
      <c r="A4" s="125">
        <v>1</v>
      </c>
      <c r="B4" s="127" t="s">
        <v>16</v>
      </c>
      <c r="C4" s="125"/>
      <c r="D4" s="125"/>
      <c r="E4" s="125"/>
      <c r="F4" s="125"/>
      <c r="G4" s="125"/>
    </row>
    <row r="5" spans="1:7" ht="15" customHeight="1">
      <c r="A5" s="125">
        <f aca="true" t="shared" si="0" ref="A5:A12">A4+1</f>
        <v>2</v>
      </c>
      <c r="B5" s="127" t="s">
        <v>17</v>
      </c>
      <c r="C5" s="152">
        <v>26</v>
      </c>
      <c r="D5" s="152">
        <v>13</v>
      </c>
      <c r="E5" s="152">
        <v>13</v>
      </c>
      <c r="F5" s="190">
        <v>17431.36</v>
      </c>
      <c r="G5" s="190">
        <f>F5/(D5+E5)</f>
        <v>670.4369230769231</v>
      </c>
    </row>
    <row r="6" spans="1:7" ht="15" customHeight="1">
      <c r="A6" s="125">
        <f t="shared" si="0"/>
        <v>3</v>
      </c>
      <c r="B6" s="127" t="s">
        <v>18</v>
      </c>
      <c r="C6" s="125"/>
      <c r="D6" s="125"/>
      <c r="E6" s="125"/>
      <c r="F6" s="189"/>
      <c r="G6" s="189"/>
    </row>
    <row r="7" spans="1:7" ht="15" customHeight="1">
      <c r="A7" s="125">
        <f t="shared" si="0"/>
        <v>4</v>
      </c>
      <c r="B7" s="127" t="s">
        <v>19</v>
      </c>
      <c r="C7" s="125"/>
      <c r="D7" s="125"/>
      <c r="E7" s="125"/>
      <c r="F7" s="189"/>
      <c r="G7" s="189"/>
    </row>
    <row r="8" spans="1:7" ht="15" customHeight="1">
      <c r="A8" s="125">
        <f t="shared" si="0"/>
        <v>5</v>
      </c>
      <c r="B8" s="127" t="s">
        <v>20</v>
      </c>
      <c r="C8" s="125"/>
      <c r="D8" s="125"/>
      <c r="E8" s="125"/>
      <c r="F8" s="189"/>
      <c r="G8" s="189"/>
    </row>
    <row r="9" spans="1:7" ht="15" customHeight="1">
      <c r="A9" s="125">
        <f t="shared" si="0"/>
        <v>6</v>
      </c>
      <c r="B9" s="127" t="s">
        <v>21</v>
      </c>
      <c r="C9" s="125"/>
      <c r="D9" s="125"/>
      <c r="E9" s="125"/>
      <c r="F9" s="189"/>
      <c r="G9" s="189"/>
    </row>
    <row r="10" spans="1:7" ht="15" customHeight="1">
      <c r="A10" s="125">
        <f t="shared" si="0"/>
        <v>7</v>
      </c>
      <c r="B10" s="127" t="s">
        <v>22</v>
      </c>
      <c r="C10" s="125"/>
      <c r="D10" s="125"/>
      <c r="E10" s="125"/>
      <c r="F10" s="189"/>
      <c r="G10" s="189"/>
    </row>
    <row r="11" spans="1:7" ht="15" customHeight="1">
      <c r="A11" s="125">
        <f t="shared" si="0"/>
        <v>8</v>
      </c>
      <c r="B11" s="127" t="s">
        <v>23</v>
      </c>
      <c r="C11" s="125"/>
      <c r="D11" s="125"/>
      <c r="E11" s="125"/>
      <c r="F11" s="189"/>
      <c r="G11" s="189"/>
    </row>
    <row r="12" spans="1:7" ht="15" customHeight="1">
      <c r="A12" s="125">
        <f t="shared" si="0"/>
        <v>9</v>
      </c>
      <c r="B12" s="127" t="s">
        <v>24</v>
      </c>
      <c r="C12" s="125"/>
      <c r="D12" s="125"/>
      <c r="E12" s="125"/>
      <c r="F12" s="189"/>
      <c r="G12" s="189"/>
    </row>
    <row r="13" spans="1:7" ht="15" customHeight="1">
      <c r="A13" s="279" t="s">
        <v>56</v>
      </c>
      <c r="B13" s="280"/>
      <c r="C13" s="264">
        <f>SUM(C4:C12)</f>
        <v>26</v>
      </c>
      <c r="D13" s="103"/>
      <c r="E13" s="103"/>
      <c r="F13" s="177">
        <f>SUM(F5:F12)</f>
        <v>17431.36</v>
      </c>
      <c r="G13" s="177">
        <f>SUM(G4:G12)</f>
        <v>670.4369230769231</v>
      </c>
    </row>
    <row r="14" ht="12.75">
      <c r="B14" s="9" t="s">
        <v>183</v>
      </c>
    </row>
  </sheetData>
  <mergeCells count="3">
    <mergeCell ref="A13:B13"/>
    <mergeCell ref="A2:G2"/>
    <mergeCell ref="A1:G1"/>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Casalecchio di Reno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fsandrolini</dc:creator>
  <cp:keywords/>
  <dc:description/>
  <cp:lastModifiedBy>LTorri</cp:lastModifiedBy>
  <cp:lastPrinted>2012-12-13T15:30:06Z</cp:lastPrinted>
  <dcterms:created xsi:type="dcterms:W3CDTF">2011-02-02T11:30:34Z</dcterms:created>
  <dcterms:modified xsi:type="dcterms:W3CDTF">2013-07-10T12:44:54Z</dcterms:modified>
  <cp:category/>
  <cp:version/>
  <cp:contentType/>
  <cp:contentStatus/>
</cp:coreProperties>
</file>